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FFAIRES_Romain\DARNETAL - CHU\Estimation\"/>
    </mc:Choice>
  </mc:AlternateContent>
  <xr:revisionPtr revIDLastSave="0" documentId="13_ncr:1_{67D3D7D1-38BB-49B2-927A-DD7FFFF21419}" xr6:coauthVersionLast="47" xr6:coauthVersionMax="47" xr10:uidLastSave="{00000000-0000-0000-0000-000000000000}"/>
  <bookViews>
    <workbookView xWindow="-38520" yWindow="-5460" windowWidth="38640" windowHeight="21840" xr2:uid="{00000000-000D-0000-FFFF-FFFF00000000}"/>
  </bookViews>
  <sheets>
    <sheet name="PdG" sheetId="7" r:id="rId1"/>
    <sheet name="DPGF LOT 16" sheetId="3" r:id="rId2"/>
    <sheet name="RECAP" sheetId="5" r:id="rId3"/>
  </sheets>
  <definedNames>
    <definedName name="_xlnm.Print_Titles" localSheetId="1">'DPGF LOT 16'!$1:$2</definedName>
    <definedName name="_xlnm.Print_Area" localSheetId="1">'DPGF LOT 16'!$B$1:$S$272</definedName>
    <definedName name="_xlnm.Print_Area" localSheetId="0">PdG!$A$1:$L$67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6" i="3" l="1"/>
  <c r="Q101" i="3"/>
  <c r="R101" i="3" s="1"/>
  <c r="L101" i="3"/>
  <c r="M101" i="3" s="1"/>
  <c r="H101" i="3"/>
  <c r="Q100" i="3"/>
  <c r="O100" i="3"/>
  <c r="L100" i="3"/>
  <c r="J100" i="3"/>
  <c r="E100" i="3"/>
  <c r="H100" i="3" s="1"/>
  <c r="Q99" i="3"/>
  <c r="O99" i="3"/>
  <c r="L99" i="3"/>
  <c r="J99" i="3"/>
  <c r="E99" i="3"/>
  <c r="H99" i="3" s="1"/>
  <c r="Q98" i="3"/>
  <c r="O98" i="3"/>
  <c r="L98" i="3"/>
  <c r="J98" i="3"/>
  <c r="E98" i="3"/>
  <c r="H98" i="3" s="1"/>
  <c r="Q97" i="3"/>
  <c r="O97" i="3"/>
  <c r="L97" i="3"/>
  <c r="J97" i="3"/>
  <c r="E97" i="3"/>
  <c r="H97" i="3" s="1"/>
  <c r="Q96" i="3"/>
  <c r="R96" i="3" s="1"/>
  <c r="O96" i="3"/>
  <c r="L96" i="3"/>
  <c r="J96" i="3"/>
  <c r="E96" i="3"/>
  <c r="H96" i="3" s="1"/>
  <c r="Q95" i="3"/>
  <c r="R95" i="3" s="1"/>
  <c r="L95" i="3"/>
  <c r="M95" i="3" s="1"/>
  <c r="H95" i="3"/>
  <c r="Q94" i="3"/>
  <c r="R94" i="3" s="1"/>
  <c r="L94" i="3"/>
  <c r="M94" i="3" s="1"/>
  <c r="H94" i="3"/>
  <c r="H173" i="3"/>
  <c r="H172" i="3"/>
  <c r="H171" i="3"/>
  <c r="H170" i="3"/>
  <c r="H169" i="3"/>
  <c r="Q173" i="3"/>
  <c r="R173" i="3" s="1"/>
  <c r="Q172" i="3"/>
  <c r="R172" i="3" s="1"/>
  <c r="Q171" i="3"/>
  <c r="R171" i="3" s="1"/>
  <c r="Q170" i="3"/>
  <c r="R170" i="3" s="1"/>
  <c r="Q169" i="3"/>
  <c r="R169" i="3" s="1"/>
  <c r="L173" i="3"/>
  <c r="M173" i="3" s="1"/>
  <c r="L172" i="3"/>
  <c r="M172" i="3" s="1"/>
  <c r="L171" i="3"/>
  <c r="M171" i="3" s="1"/>
  <c r="L170" i="3"/>
  <c r="M170" i="3" s="1"/>
  <c r="L169" i="3"/>
  <c r="M169" i="3" s="1"/>
  <c r="L148" i="3"/>
  <c r="M148" i="3" s="1"/>
  <c r="Q148" i="3"/>
  <c r="Q168" i="3"/>
  <c r="R168" i="3" s="1"/>
  <c r="L168" i="3"/>
  <c r="M168" i="3" s="1"/>
  <c r="H168" i="3"/>
  <c r="R100" i="3" l="1"/>
  <c r="R97" i="3"/>
  <c r="R98" i="3"/>
  <c r="R99" i="3"/>
  <c r="M98" i="3"/>
  <c r="M99" i="3"/>
  <c r="M96" i="3"/>
  <c r="M100" i="3"/>
  <c r="M97" i="3"/>
  <c r="O216" i="3"/>
  <c r="O217" i="3"/>
  <c r="O218" i="3"/>
  <c r="O219" i="3"/>
  <c r="O220" i="3"/>
  <c r="O215" i="3"/>
  <c r="J212" i="3"/>
  <c r="O209" i="3"/>
  <c r="O210" i="3"/>
  <c r="O211" i="3"/>
  <c r="J209" i="3"/>
  <c r="J210" i="3"/>
  <c r="J211" i="3"/>
  <c r="O208" i="3"/>
  <c r="J208" i="3"/>
  <c r="J186" i="3"/>
  <c r="J187" i="3"/>
  <c r="J188" i="3"/>
  <c r="J189" i="3"/>
  <c r="O186" i="3"/>
  <c r="O187" i="3"/>
  <c r="O188" i="3"/>
  <c r="O189" i="3"/>
  <c r="O185" i="3"/>
  <c r="J185" i="3"/>
  <c r="J193" i="3"/>
  <c r="J194" i="3"/>
  <c r="J195" i="3"/>
  <c r="J196" i="3"/>
  <c r="O193" i="3"/>
  <c r="O194" i="3"/>
  <c r="O195" i="3"/>
  <c r="O196" i="3"/>
  <c r="O192" i="3"/>
  <c r="J192" i="3"/>
  <c r="O200" i="3"/>
  <c r="O201" i="3"/>
  <c r="O202" i="3"/>
  <c r="O203" i="3"/>
  <c r="O204" i="3"/>
  <c r="J200" i="3"/>
  <c r="J201" i="3"/>
  <c r="J202" i="3"/>
  <c r="J203" i="3"/>
  <c r="J204" i="3"/>
  <c r="O199" i="3"/>
  <c r="J199" i="3"/>
  <c r="J179" i="3"/>
  <c r="J180" i="3"/>
  <c r="J181" i="3"/>
  <c r="J182" i="3"/>
  <c r="J178" i="3"/>
  <c r="O179" i="3"/>
  <c r="O180" i="3"/>
  <c r="O181" i="3"/>
  <c r="O182" i="3"/>
  <c r="O178" i="3"/>
  <c r="E135" i="3"/>
  <c r="E125" i="3" s="1"/>
  <c r="J135" i="3"/>
  <c r="J125" i="3" s="1"/>
  <c r="E115" i="3"/>
  <c r="J115" i="3"/>
  <c r="O115" i="3"/>
  <c r="O18" i="3"/>
  <c r="J18" i="3"/>
  <c r="E18" i="3"/>
  <c r="O30" i="3"/>
  <c r="O29" i="3"/>
  <c r="O28" i="3"/>
  <c r="O27" i="3"/>
  <c r="O26" i="3"/>
  <c r="O25" i="3"/>
  <c r="O24" i="3"/>
  <c r="J30" i="3"/>
  <c r="J29" i="3"/>
  <c r="J28" i="3"/>
  <c r="J27" i="3"/>
  <c r="J26" i="3"/>
  <c r="J25" i="3"/>
  <c r="J24" i="3"/>
  <c r="E30" i="3"/>
  <c r="E29" i="3"/>
  <c r="E28" i="3"/>
  <c r="E27" i="3"/>
  <c r="E24" i="3"/>
  <c r="E25" i="3"/>
  <c r="E26" i="3"/>
  <c r="E19" i="3"/>
  <c r="O245" i="3"/>
  <c r="O240" i="3"/>
  <c r="O239" i="3"/>
  <c r="O225" i="3"/>
  <c r="O212" i="3"/>
  <c r="O205" i="3"/>
  <c r="O156" i="3"/>
  <c r="O151" i="3"/>
  <c r="O140" i="3"/>
  <c r="O135" i="3"/>
  <c r="O125" i="3" s="1"/>
  <c r="O126" i="3"/>
  <c r="O110" i="3"/>
  <c r="O93" i="3"/>
  <c r="O92" i="3"/>
  <c r="O91" i="3"/>
  <c r="O88" i="3"/>
  <c r="O87" i="3"/>
  <c r="O86" i="3"/>
  <c r="O83" i="3"/>
  <c r="O82" i="3"/>
  <c r="O81" i="3"/>
  <c r="O80" i="3"/>
  <c r="O79" i="3"/>
  <c r="O76" i="3"/>
  <c r="O75" i="3"/>
  <c r="O74" i="3"/>
  <c r="O73" i="3"/>
  <c r="O72" i="3"/>
  <c r="O69" i="3"/>
  <c r="O68" i="3"/>
  <c r="O67" i="3"/>
  <c r="O66" i="3"/>
  <c r="O65" i="3"/>
  <c r="O62" i="3"/>
  <c r="O61" i="3"/>
  <c r="O60" i="3"/>
  <c r="O59" i="3"/>
  <c r="O58" i="3"/>
  <c r="O57" i="3"/>
  <c r="O54" i="3"/>
  <c r="O53" i="3"/>
  <c r="O52" i="3"/>
  <c r="O51" i="3"/>
  <c r="O50" i="3"/>
  <c r="O49" i="3"/>
  <c r="O45" i="3"/>
  <c r="O44" i="3"/>
  <c r="O19" i="3"/>
  <c r="J216" i="3"/>
  <c r="J217" i="3"/>
  <c r="J218" i="3"/>
  <c r="J219" i="3"/>
  <c r="J220" i="3"/>
  <c r="J215" i="3"/>
  <c r="E220" i="3"/>
  <c r="E216" i="3"/>
  <c r="E217" i="3"/>
  <c r="E218" i="3"/>
  <c r="E219" i="3"/>
  <c r="E215" i="3"/>
  <c r="E209" i="3"/>
  <c r="E210" i="3"/>
  <c r="E211" i="3"/>
  <c r="E208" i="3"/>
  <c r="E205" i="3"/>
  <c r="E200" i="3"/>
  <c r="E201" i="3"/>
  <c r="E202" i="3"/>
  <c r="E203" i="3"/>
  <c r="E204" i="3"/>
  <c r="E199" i="3"/>
  <c r="E193" i="3"/>
  <c r="E194" i="3"/>
  <c r="E195" i="3"/>
  <c r="E196" i="3"/>
  <c r="E192" i="3"/>
  <c r="E186" i="3"/>
  <c r="E187" i="3"/>
  <c r="E188" i="3"/>
  <c r="E189" i="3"/>
  <c r="E185" i="3"/>
  <c r="E178" i="3"/>
  <c r="E179" i="3"/>
  <c r="E180" i="3"/>
  <c r="E181" i="3"/>
  <c r="E182" i="3"/>
  <c r="J240" i="3"/>
  <c r="J239" i="3"/>
  <c r="J225" i="3"/>
  <c r="J205" i="3"/>
  <c r="J156" i="3"/>
  <c r="J230" i="3" s="1"/>
  <c r="J151" i="3"/>
  <c r="J140" i="3"/>
  <c r="J132" i="3" s="1"/>
  <c r="J122" i="3" s="1"/>
  <c r="O223" i="3" l="1"/>
  <c r="O224" i="3" s="1"/>
  <c r="J223" i="3"/>
  <c r="J224" i="3" s="1"/>
  <c r="O229" i="3"/>
  <c r="O238" i="3" s="1"/>
  <c r="O230" i="3"/>
  <c r="O134" i="3"/>
  <c r="J134" i="3"/>
  <c r="J124" i="3" s="1"/>
  <c r="O124" i="3"/>
  <c r="J133" i="3"/>
  <c r="J123" i="3" s="1"/>
  <c r="J232" i="3"/>
  <c r="O231" i="3"/>
  <c r="O133" i="3"/>
  <c r="O123" i="3" s="1"/>
  <c r="O232" i="3"/>
  <c r="J229" i="3"/>
  <c r="J238" i="3" s="1"/>
  <c r="O132" i="3"/>
  <c r="J137" i="3" l="1"/>
  <c r="O137" i="3"/>
  <c r="O122" i="3"/>
  <c r="J231" i="3"/>
  <c r="E93" i="3" l="1"/>
  <c r="E92" i="3"/>
  <c r="E91" i="3"/>
  <c r="E88" i="3"/>
  <c r="E87" i="3"/>
  <c r="E86" i="3"/>
  <c r="E69" i="3"/>
  <c r="E68" i="3"/>
  <c r="E67" i="3"/>
  <c r="E66" i="3"/>
  <c r="E65" i="3"/>
  <c r="E76" i="3"/>
  <c r="E75" i="3"/>
  <c r="E74" i="3"/>
  <c r="E73" i="3"/>
  <c r="E72" i="3"/>
  <c r="E83" i="3"/>
  <c r="E82" i="3"/>
  <c r="E81" i="3"/>
  <c r="E80" i="3"/>
  <c r="E79" i="3"/>
  <c r="E62" i="3"/>
  <c r="E61" i="3"/>
  <c r="E60" i="3"/>
  <c r="E59" i="3"/>
  <c r="E58" i="3"/>
  <c r="E57" i="3"/>
  <c r="E54" i="3"/>
  <c r="E53" i="3"/>
  <c r="E52" i="3"/>
  <c r="E51" i="3"/>
  <c r="E50" i="3"/>
  <c r="E49" i="3"/>
  <c r="E45" i="3" l="1"/>
  <c r="E44" i="3"/>
  <c r="J93" i="3" l="1"/>
  <c r="J92" i="3"/>
  <c r="J91" i="3"/>
  <c r="J88" i="3"/>
  <c r="J87" i="3"/>
  <c r="J86" i="3"/>
  <c r="J83" i="3"/>
  <c r="J82" i="3"/>
  <c r="J81" i="3"/>
  <c r="J80" i="3"/>
  <c r="J79" i="3"/>
  <c r="J76" i="3"/>
  <c r="J75" i="3"/>
  <c r="J74" i="3"/>
  <c r="J73" i="3"/>
  <c r="J72" i="3"/>
  <c r="J69" i="3"/>
  <c r="J68" i="3"/>
  <c r="J67" i="3"/>
  <c r="J66" i="3"/>
  <c r="J65" i="3"/>
  <c r="J63" i="3"/>
  <c r="J62" i="3"/>
  <c r="J61" i="3"/>
  <c r="J60" i="3"/>
  <c r="J59" i="3"/>
  <c r="J55" i="3"/>
  <c r="J54" i="3"/>
  <c r="J53" i="3"/>
  <c r="J52" i="3"/>
  <c r="J51" i="3"/>
  <c r="J50" i="3"/>
  <c r="J45" i="3"/>
  <c r="J44" i="3"/>
  <c r="J19" i="3"/>
  <c r="R12" i="3"/>
  <c r="R13" i="3"/>
  <c r="Q15" i="3"/>
  <c r="Q16" i="3"/>
  <c r="Q17" i="3"/>
  <c r="R17" i="3" s="1"/>
  <c r="Q18" i="3"/>
  <c r="R18" i="3" s="1"/>
  <c r="Q19" i="3"/>
  <c r="R19" i="3" s="1"/>
  <c r="Q20" i="3"/>
  <c r="R20" i="3" s="1"/>
  <c r="Q21" i="3"/>
  <c r="R21" i="3" s="1"/>
  <c r="Q22" i="3"/>
  <c r="R22" i="3" s="1"/>
  <c r="Q23" i="3"/>
  <c r="R23" i="3" s="1"/>
  <c r="Q24" i="3"/>
  <c r="R24" i="3" s="1"/>
  <c r="Q25" i="3"/>
  <c r="R25" i="3" s="1"/>
  <c r="Q26" i="3"/>
  <c r="R26" i="3" s="1"/>
  <c r="Q27" i="3"/>
  <c r="R27" i="3" s="1"/>
  <c r="Q28" i="3"/>
  <c r="R28" i="3" s="1"/>
  <c r="Q29" i="3"/>
  <c r="R29" i="3" s="1"/>
  <c r="Q31" i="3"/>
  <c r="Q32" i="3"/>
  <c r="Q33" i="3"/>
  <c r="Q34" i="3"/>
  <c r="R34" i="3" s="1"/>
  <c r="Q35" i="3"/>
  <c r="R35" i="3" s="1"/>
  <c r="Q36" i="3"/>
  <c r="R36" i="3" s="1"/>
  <c r="Q37" i="3"/>
  <c r="R37" i="3" s="1"/>
  <c r="Q38" i="3"/>
  <c r="R38" i="3" s="1"/>
  <c r="Q39" i="3"/>
  <c r="R39" i="3" s="1"/>
  <c r="Q40" i="3"/>
  <c r="R40" i="3" s="1"/>
  <c r="Q41" i="3"/>
  <c r="R41" i="3" s="1"/>
  <c r="Q42" i="3"/>
  <c r="R42" i="3" s="1"/>
  <c r="Q43" i="3"/>
  <c r="R43" i="3" s="1"/>
  <c r="Q44" i="3"/>
  <c r="R44" i="3" s="1"/>
  <c r="Q45" i="3"/>
  <c r="R45" i="3" s="1"/>
  <c r="Q46" i="3"/>
  <c r="R46" i="3" s="1"/>
  <c r="Q47" i="3"/>
  <c r="Q48" i="3"/>
  <c r="Q49" i="3"/>
  <c r="Q50" i="3"/>
  <c r="Q51" i="3"/>
  <c r="R51" i="3" s="1"/>
  <c r="Q52" i="3"/>
  <c r="R52" i="3" s="1"/>
  <c r="Q53" i="3"/>
  <c r="R53" i="3" s="1"/>
  <c r="Q54" i="3"/>
  <c r="R54" i="3" s="1"/>
  <c r="Q55" i="3"/>
  <c r="R55" i="3" s="1"/>
  <c r="Q56" i="3"/>
  <c r="R56" i="3" s="1"/>
  <c r="Q57" i="3"/>
  <c r="R57" i="3" s="1"/>
  <c r="Q58" i="3"/>
  <c r="R58" i="3" s="1"/>
  <c r="Q59" i="3"/>
  <c r="R59" i="3" s="1"/>
  <c r="Q60" i="3"/>
  <c r="R60" i="3" s="1"/>
  <c r="Q61" i="3"/>
  <c r="R61" i="3" s="1"/>
  <c r="Q62" i="3"/>
  <c r="R62" i="3" s="1"/>
  <c r="Q63" i="3"/>
  <c r="Q64" i="3"/>
  <c r="Q65" i="3"/>
  <c r="Q66" i="3"/>
  <c r="Q67" i="3"/>
  <c r="R67" i="3" s="1"/>
  <c r="Q68" i="3"/>
  <c r="R68" i="3" s="1"/>
  <c r="Q69" i="3"/>
  <c r="R69" i="3" s="1"/>
  <c r="Q70" i="3"/>
  <c r="R70" i="3" s="1"/>
  <c r="Q71" i="3"/>
  <c r="R71" i="3" s="1"/>
  <c r="Q72" i="3"/>
  <c r="R72" i="3" s="1"/>
  <c r="Q73" i="3"/>
  <c r="R73" i="3" s="1"/>
  <c r="Q74" i="3"/>
  <c r="R74" i="3" s="1"/>
  <c r="Q75" i="3"/>
  <c r="R75" i="3" s="1"/>
  <c r="Q76" i="3"/>
  <c r="R76" i="3" s="1"/>
  <c r="Q77" i="3"/>
  <c r="R77" i="3" s="1"/>
  <c r="Q78" i="3"/>
  <c r="R78" i="3" s="1"/>
  <c r="Q79" i="3"/>
  <c r="Q80" i="3"/>
  <c r="Q81" i="3"/>
  <c r="Q82" i="3"/>
  <c r="Q83" i="3"/>
  <c r="R83" i="3" s="1"/>
  <c r="Q84" i="3"/>
  <c r="R84" i="3" s="1"/>
  <c r="Q85" i="3"/>
  <c r="R85" i="3" s="1"/>
  <c r="Q86" i="3"/>
  <c r="R86" i="3" s="1"/>
  <c r="Q87" i="3"/>
  <c r="R87" i="3" s="1"/>
  <c r="Q88" i="3"/>
  <c r="R88" i="3" s="1"/>
  <c r="Q89" i="3"/>
  <c r="R89" i="3" s="1"/>
  <c r="Q90" i="3"/>
  <c r="R90" i="3" s="1"/>
  <c r="Q91" i="3"/>
  <c r="R91" i="3" s="1"/>
  <c r="Q92" i="3"/>
  <c r="R92" i="3" s="1"/>
  <c r="Q93" i="3"/>
  <c r="R93" i="3" s="1"/>
  <c r="Q102" i="3"/>
  <c r="R102" i="3" s="1"/>
  <c r="Q103" i="3"/>
  <c r="Q104" i="3"/>
  <c r="Q105" i="3"/>
  <c r="Q106" i="3"/>
  <c r="Q107" i="3"/>
  <c r="R107" i="3" s="1"/>
  <c r="Q108" i="3"/>
  <c r="R108" i="3" s="1"/>
  <c r="Q109" i="3"/>
  <c r="R109" i="3" s="1"/>
  <c r="Q110" i="3"/>
  <c r="R110" i="3" s="1"/>
  <c r="Q111" i="3"/>
  <c r="R111" i="3" s="1"/>
  <c r="Q112" i="3"/>
  <c r="R112" i="3" s="1"/>
  <c r="Q113" i="3"/>
  <c r="R113" i="3" s="1"/>
  <c r="Q114" i="3"/>
  <c r="R114" i="3" s="1"/>
  <c r="Q115" i="3"/>
  <c r="R115" i="3" s="1"/>
  <c r="Q116" i="3"/>
  <c r="R116" i="3" s="1"/>
  <c r="Q117" i="3"/>
  <c r="R117" i="3" s="1"/>
  <c r="Q118" i="3"/>
  <c r="R118" i="3" s="1"/>
  <c r="Q119" i="3"/>
  <c r="Q120" i="3"/>
  <c r="Q121" i="3"/>
  <c r="Q122" i="3"/>
  <c r="R122" i="3" s="1"/>
  <c r="Q123" i="3"/>
  <c r="R123" i="3" s="1"/>
  <c r="Q124" i="3"/>
  <c r="R124" i="3" s="1"/>
  <c r="Q125" i="3"/>
  <c r="R125" i="3" s="1"/>
  <c r="Q126" i="3"/>
  <c r="R126" i="3" s="1"/>
  <c r="Q127" i="3"/>
  <c r="R127" i="3" s="1"/>
  <c r="Q128" i="3"/>
  <c r="R128" i="3" s="1"/>
  <c r="Q129" i="3"/>
  <c r="R129" i="3" s="1"/>
  <c r="Q130" i="3"/>
  <c r="R130" i="3" s="1"/>
  <c r="Q131" i="3"/>
  <c r="R131" i="3" s="1"/>
  <c r="Q132" i="3"/>
  <c r="R132" i="3" s="1"/>
  <c r="Q133" i="3"/>
  <c r="R133" i="3" s="1"/>
  <c r="Q134" i="3"/>
  <c r="R134" i="3" s="1"/>
  <c r="Q135" i="3"/>
  <c r="Q136" i="3"/>
  <c r="Q137" i="3"/>
  <c r="R137" i="3" s="1"/>
  <c r="Q138" i="3"/>
  <c r="R138" i="3" s="1"/>
  <c r="Q139" i="3"/>
  <c r="R139" i="3" s="1"/>
  <c r="Q140" i="3"/>
  <c r="R140" i="3" s="1"/>
  <c r="Q141" i="3"/>
  <c r="R141" i="3" s="1"/>
  <c r="Q142" i="3"/>
  <c r="R142" i="3" s="1"/>
  <c r="Q143" i="3"/>
  <c r="R143" i="3" s="1"/>
  <c r="Q144" i="3"/>
  <c r="R144" i="3" s="1"/>
  <c r="Q145" i="3"/>
  <c r="R145" i="3" s="1"/>
  <c r="Q146" i="3"/>
  <c r="R146" i="3" s="1"/>
  <c r="Q147" i="3"/>
  <c r="R147" i="3" s="1"/>
  <c r="Q150" i="3"/>
  <c r="R150" i="3" s="1"/>
  <c r="Q151" i="3"/>
  <c r="R151" i="3" s="1"/>
  <c r="Q152" i="3"/>
  <c r="R152" i="3" s="1"/>
  <c r="Q153" i="3"/>
  <c r="Q154" i="3"/>
  <c r="Q155" i="3"/>
  <c r="Q156" i="3"/>
  <c r="R156" i="3" s="1"/>
  <c r="Q157" i="3"/>
  <c r="R157" i="3" s="1"/>
  <c r="Q158" i="3"/>
  <c r="R158" i="3" s="1"/>
  <c r="Q159" i="3"/>
  <c r="R159" i="3" s="1"/>
  <c r="Q160" i="3"/>
  <c r="R160" i="3" s="1"/>
  <c r="Q161" i="3"/>
  <c r="R161" i="3" s="1"/>
  <c r="Q162" i="3"/>
  <c r="R162" i="3" s="1"/>
  <c r="Q163" i="3"/>
  <c r="R163" i="3" s="1"/>
  <c r="Q164" i="3"/>
  <c r="R164" i="3" s="1"/>
  <c r="Q165" i="3"/>
  <c r="R165" i="3" s="1"/>
  <c r="Q166" i="3"/>
  <c r="R166" i="3" s="1"/>
  <c r="Q175" i="3"/>
  <c r="R175" i="3" s="1"/>
  <c r="Q176" i="3"/>
  <c r="R176" i="3" s="1"/>
  <c r="Q177" i="3"/>
  <c r="Q178" i="3"/>
  <c r="Q179" i="3"/>
  <c r="Q180" i="3"/>
  <c r="Q181" i="3"/>
  <c r="R181" i="3" s="1"/>
  <c r="Q182" i="3"/>
  <c r="R182" i="3" s="1"/>
  <c r="Q183" i="3"/>
  <c r="R183" i="3" s="1"/>
  <c r="Q184" i="3"/>
  <c r="R184" i="3" s="1"/>
  <c r="Q185" i="3"/>
  <c r="R185" i="3" s="1"/>
  <c r="Q186" i="3"/>
  <c r="R186" i="3" s="1"/>
  <c r="Q187" i="3"/>
  <c r="R187" i="3" s="1"/>
  <c r="Q188" i="3"/>
  <c r="R188" i="3" s="1"/>
  <c r="Q189" i="3"/>
  <c r="R189" i="3" s="1"/>
  <c r="Q190" i="3"/>
  <c r="R190" i="3" s="1"/>
  <c r="Q191" i="3"/>
  <c r="R191" i="3" s="1"/>
  <c r="Q192" i="3"/>
  <c r="R192" i="3" s="1"/>
  <c r="Q193" i="3"/>
  <c r="Q194" i="3"/>
  <c r="Q195" i="3"/>
  <c r="R195" i="3" s="1"/>
  <c r="Q196" i="3"/>
  <c r="Q197" i="3"/>
  <c r="R197" i="3" s="1"/>
  <c r="Q198" i="3"/>
  <c r="R198" i="3" s="1"/>
  <c r="Q199" i="3"/>
  <c r="R199" i="3" s="1"/>
  <c r="Q200" i="3"/>
  <c r="R200" i="3" s="1"/>
  <c r="Q201" i="3"/>
  <c r="R201" i="3" s="1"/>
  <c r="Q202" i="3"/>
  <c r="R202" i="3" s="1"/>
  <c r="Q203" i="3"/>
  <c r="R203" i="3" s="1"/>
  <c r="Q204" i="3"/>
  <c r="R204" i="3" s="1"/>
  <c r="Q205" i="3"/>
  <c r="R205" i="3" s="1"/>
  <c r="Q206" i="3"/>
  <c r="R206" i="3" s="1"/>
  <c r="Q207" i="3"/>
  <c r="R207" i="3" s="1"/>
  <c r="Q208" i="3"/>
  <c r="R208" i="3" s="1"/>
  <c r="Q209" i="3"/>
  <c r="Q210" i="3"/>
  <c r="Q211" i="3"/>
  <c r="Q212" i="3"/>
  <c r="R212" i="3" s="1"/>
  <c r="Q213" i="3"/>
  <c r="R213" i="3" s="1"/>
  <c r="Q214" i="3"/>
  <c r="R214" i="3" s="1"/>
  <c r="Q215" i="3"/>
  <c r="R215" i="3" s="1"/>
  <c r="Q216" i="3"/>
  <c r="R216" i="3" s="1"/>
  <c r="Q217" i="3"/>
  <c r="R217" i="3" s="1"/>
  <c r="Q218" i="3"/>
  <c r="R218" i="3" s="1"/>
  <c r="Q219" i="3"/>
  <c r="R219" i="3" s="1"/>
  <c r="Q220" i="3"/>
  <c r="R220" i="3" s="1"/>
  <c r="Q174" i="3"/>
  <c r="R174" i="3" s="1"/>
  <c r="Q222" i="3"/>
  <c r="R222" i="3" s="1"/>
  <c r="Q223" i="3"/>
  <c r="R223" i="3" s="1"/>
  <c r="Q224" i="3"/>
  <c r="R224" i="3" s="1"/>
  <c r="Q225" i="3"/>
  <c r="Q226" i="3"/>
  <c r="Q227" i="3"/>
  <c r="R227" i="3" s="1"/>
  <c r="Q228" i="3"/>
  <c r="R228" i="3" s="1"/>
  <c r="Q229" i="3"/>
  <c r="R229" i="3" s="1"/>
  <c r="Q230" i="3"/>
  <c r="R230" i="3" s="1"/>
  <c r="Q231" i="3"/>
  <c r="R231" i="3" s="1"/>
  <c r="Q232" i="3"/>
  <c r="R232" i="3" s="1"/>
  <c r="Q233" i="3"/>
  <c r="R233" i="3" s="1"/>
  <c r="Q234" i="3"/>
  <c r="R234" i="3" s="1"/>
  <c r="Q235" i="3"/>
  <c r="R235" i="3" s="1"/>
  <c r="Q236" i="3"/>
  <c r="R236" i="3" s="1"/>
  <c r="Q237" i="3"/>
  <c r="R237" i="3" s="1"/>
  <c r="Q238" i="3"/>
  <c r="R238" i="3" s="1"/>
  <c r="Q239" i="3"/>
  <c r="R239" i="3" s="1"/>
  <c r="Q240" i="3"/>
  <c r="R240" i="3" s="1"/>
  <c r="Q241" i="3"/>
  <c r="Q242" i="3"/>
  <c r="Q243" i="3"/>
  <c r="R243" i="3" s="1"/>
  <c r="Q244" i="3"/>
  <c r="R244" i="3" s="1"/>
  <c r="Q245" i="3"/>
  <c r="R245" i="3" s="1"/>
  <c r="Q246" i="3"/>
  <c r="R246" i="3" s="1"/>
  <c r="Q247" i="3"/>
  <c r="R247" i="3" s="1"/>
  <c r="Q248" i="3"/>
  <c r="R248" i="3" s="1"/>
  <c r="Q249" i="3"/>
  <c r="R249" i="3" s="1"/>
  <c r="Q250" i="3"/>
  <c r="R250" i="3" s="1"/>
  <c r="Q251" i="3"/>
  <c r="R251" i="3" s="1"/>
  <c r="Q252" i="3"/>
  <c r="R252" i="3" s="1"/>
  <c r="Q253" i="3"/>
  <c r="R253" i="3" s="1"/>
  <c r="Q254" i="3"/>
  <c r="R254" i="3" s="1"/>
  <c r="Q255" i="3"/>
  <c r="R255" i="3" s="1"/>
  <c r="Q256" i="3"/>
  <c r="R256" i="3" s="1"/>
  <c r="Q257" i="3"/>
  <c r="R257" i="3" s="1"/>
  <c r="Q258" i="3"/>
  <c r="R258" i="3" s="1"/>
  <c r="Q259" i="3"/>
  <c r="Q260" i="3"/>
  <c r="R260" i="3" s="1"/>
  <c r="Q261" i="3"/>
  <c r="R261" i="3" s="1"/>
  <c r="Q262" i="3"/>
  <c r="R262" i="3" s="1"/>
  <c r="Q263" i="3"/>
  <c r="R263" i="3" s="1"/>
  <c r="Q264" i="3"/>
  <c r="R264" i="3" s="1"/>
  <c r="Q265" i="3"/>
  <c r="R265" i="3" s="1"/>
  <c r="L24" i="3"/>
  <c r="L25" i="3"/>
  <c r="L26" i="3"/>
  <c r="L27" i="3"/>
  <c r="L28" i="3"/>
  <c r="L29" i="3"/>
  <c r="L31" i="3"/>
  <c r="M31" i="3" s="1"/>
  <c r="L32" i="3"/>
  <c r="L33" i="3"/>
  <c r="L34" i="3"/>
  <c r="L35" i="3"/>
  <c r="L36" i="3"/>
  <c r="M36" i="3" s="1"/>
  <c r="L37" i="3"/>
  <c r="M37" i="3" s="1"/>
  <c r="L38" i="3"/>
  <c r="M38" i="3" s="1"/>
  <c r="L39" i="3"/>
  <c r="M39" i="3" s="1"/>
  <c r="L40" i="3"/>
  <c r="M40" i="3" s="1"/>
  <c r="L41" i="3"/>
  <c r="M41" i="3" s="1"/>
  <c r="L42" i="3"/>
  <c r="M42" i="3" s="1"/>
  <c r="L43" i="3"/>
  <c r="M43" i="3" s="1"/>
  <c r="L44" i="3"/>
  <c r="L45" i="3"/>
  <c r="L46" i="3"/>
  <c r="M46" i="3" s="1"/>
  <c r="L47" i="3"/>
  <c r="M47" i="3" s="1"/>
  <c r="L48" i="3"/>
  <c r="M48" i="3" s="1"/>
  <c r="L49" i="3"/>
  <c r="M49" i="3" s="1"/>
  <c r="L50" i="3"/>
  <c r="L51" i="3"/>
  <c r="L52" i="3"/>
  <c r="L53" i="3"/>
  <c r="L54" i="3"/>
  <c r="L55" i="3"/>
  <c r="M55" i="3" s="1"/>
  <c r="L56" i="3"/>
  <c r="M56" i="3" s="1"/>
  <c r="L57" i="3"/>
  <c r="M57" i="3" s="1"/>
  <c r="L58" i="3"/>
  <c r="M58" i="3" s="1"/>
  <c r="L59" i="3"/>
  <c r="L60" i="3"/>
  <c r="L61" i="3"/>
  <c r="L62" i="3"/>
  <c r="M62" i="3" s="1"/>
  <c r="L63" i="3"/>
  <c r="L64" i="3"/>
  <c r="M64" i="3" s="1"/>
  <c r="L65" i="3"/>
  <c r="L66" i="3"/>
  <c r="L67" i="3"/>
  <c r="L68" i="3"/>
  <c r="L69" i="3"/>
  <c r="L70" i="3"/>
  <c r="M70" i="3" s="1"/>
  <c r="L71" i="3"/>
  <c r="M71" i="3" s="1"/>
  <c r="L72" i="3"/>
  <c r="L73" i="3"/>
  <c r="L74" i="3"/>
  <c r="L75" i="3"/>
  <c r="L76" i="3"/>
  <c r="L77" i="3"/>
  <c r="M77" i="3" s="1"/>
  <c r="L78" i="3"/>
  <c r="M78" i="3" s="1"/>
  <c r="L79" i="3"/>
  <c r="L80" i="3"/>
  <c r="L81" i="3"/>
  <c r="L82" i="3"/>
  <c r="L83" i="3"/>
  <c r="L84" i="3"/>
  <c r="M84" i="3" s="1"/>
  <c r="L85" i="3"/>
  <c r="M85" i="3" s="1"/>
  <c r="L86" i="3"/>
  <c r="L87" i="3"/>
  <c r="L88" i="3"/>
  <c r="L89" i="3"/>
  <c r="M89" i="3" s="1"/>
  <c r="L90" i="3"/>
  <c r="M90" i="3" s="1"/>
  <c r="L91" i="3"/>
  <c r="L92" i="3"/>
  <c r="L93" i="3"/>
  <c r="L102" i="3"/>
  <c r="M102" i="3" s="1"/>
  <c r="L103" i="3"/>
  <c r="M103" i="3" s="1"/>
  <c r="L104" i="3"/>
  <c r="M104" i="3" s="1"/>
  <c r="L105" i="3"/>
  <c r="M105" i="3" s="1"/>
  <c r="L106" i="3"/>
  <c r="M106" i="3" s="1"/>
  <c r="L107" i="3"/>
  <c r="M107" i="3" s="1"/>
  <c r="L108" i="3"/>
  <c r="M108" i="3" s="1"/>
  <c r="L109" i="3"/>
  <c r="M109" i="3" s="1"/>
  <c r="L110" i="3"/>
  <c r="M110" i="3" s="1"/>
  <c r="L111" i="3"/>
  <c r="M111" i="3" s="1"/>
  <c r="L112" i="3"/>
  <c r="M112" i="3" s="1"/>
  <c r="L113" i="3"/>
  <c r="M113" i="3" s="1"/>
  <c r="L114" i="3"/>
  <c r="M114" i="3" s="1"/>
  <c r="L115" i="3"/>
  <c r="M115" i="3" s="1"/>
  <c r="L116" i="3"/>
  <c r="M116" i="3" s="1"/>
  <c r="L117" i="3"/>
  <c r="M117" i="3" s="1"/>
  <c r="L118" i="3"/>
  <c r="M118" i="3" s="1"/>
  <c r="L119" i="3"/>
  <c r="M119" i="3" s="1"/>
  <c r="L120" i="3"/>
  <c r="M120" i="3" s="1"/>
  <c r="L121" i="3"/>
  <c r="M121" i="3" s="1"/>
  <c r="L122" i="3"/>
  <c r="M122" i="3" s="1"/>
  <c r="L123" i="3"/>
  <c r="M123" i="3" s="1"/>
  <c r="L124" i="3"/>
  <c r="M124" i="3" s="1"/>
  <c r="L125" i="3"/>
  <c r="M125" i="3" s="1"/>
  <c r="L126" i="3"/>
  <c r="M126" i="3" s="1"/>
  <c r="L127" i="3"/>
  <c r="M127" i="3" s="1"/>
  <c r="L128" i="3"/>
  <c r="M128" i="3" s="1"/>
  <c r="L129" i="3"/>
  <c r="M129" i="3" s="1"/>
  <c r="L130" i="3"/>
  <c r="M130" i="3" s="1"/>
  <c r="L131" i="3"/>
  <c r="M131" i="3" s="1"/>
  <c r="L132" i="3"/>
  <c r="M132" i="3" s="1"/>
  <c r="L133" i="3"/>
  <c r="M133" i="3" s="1"/>
  <c r="L134" i="3"/>
  <c r="M134" i="3" s="1"/>
  <c r="L135" i="3"/>
  <c r="M135" i="3" s="1"/>
  <c r="L136" i="3"/>
  <c r="M136" i="3" s="1"/>
  <c r="L137" i="3"/>
  <c r="M137" i="3" s="1"/>
  <c r="L138" i="3"/>
  <c r="M138" i="3" s="1"/>
  <c r="L139" i="3"/>
  <c r="M139" i="3" s="1"/>
  <c r="L140" i="3"/>
  <c r="M140" i="3" s="1"/>
  <c r="L141" i="3"/>
  <c r="M141" i="3" s="1"/>
  <c r="L142" i="3"/>
  <c r="M142" i="3" s="1"/>
  <c r="L143" i="3"/>
  <c r="M143" i="3" s="1"/>
  <c r="L144" i="3"/>
  <c r="M144" i="3" s="1"/>
  <c r="L145" i="3"/>
  <c r="M145" i="3" s="1"/>
  <c r="L146" i="3"/>
  <c r="M146" i="3" s="1"/>
  <c r="L147" i="3"/>
  <c r="M147" i="3" s="1"/>
  <c r="L150" i="3"/>
  <c r="M150" i="3" s="1"/>
  <c r="L151" i="3"/>
  <c r="M151" i="3" s="1"/>
  <c r="L152" i="3"/>
  <c r="M152" i="3" s="1"/>
  <c r="L153" i="3"/>
  <c r="M153" i="3" s="1"/>
  <c r="L154" i="3"/>
  <c r="M154" i="3" s="1"/>
  <c r="L155" i="3"/>
  <c r="M155" i="3" s="1"/>
  <c r="L156" i="3"/>
  <c r="M156" i="3" s="1"/>
  <c r="L157" i="3"/>
  <c r="M157" i="3" s="1"/>
  <c r="L158" i="3"/>
  <c r="M158" i="3" s="1"/>
  <c r="L159" i="3"/>
  <c r="M159" i="3" s="1"/>
  <c r="L160" i="3"/>
  <c r="M160" i="3" s="1"/>
  <c r="L161" i="3"/>
  <c r="M161" i="3" s="1"/>
  <c r="L162" i="3"/>
  <c r="M162" i="3" s="1"/>
  <c r="L163" i="3"/>
  <c r="M163" i="3" s="1"/>
  <c r="L164" i="3"/>
  <c r="M164" i="3" s="1"/>
  <c r="L165" i="3"/>
  <c r="M165" i="3" s="1"/>
  <c r="L166" i="3"/>
  <c r="M166" i="3" s="1"/>
  <c r="L175" i="3"/>
  <c r="M175" i="3" s="1"/>
  <c r="L176" i="3"/>
  <c r="M176" i="3" s="1"/>
  <c r="L177" i="3"/>
  <c r="M177" i="3" s="1"/>
  <c r="L178" i="3"/>
  <c r="M178" i="3" s="1"/>
  <c r="L179" i="3"/>
  <c r="M179" i="3" s="1"/>
  <c r="L180" i="3"/>
  <c r="M180" i="3" s="1"/>
  <c r="L181" i="3"/>
  <c r="M181" i="3" s="1"/>
  <c r="L182" i="3"/>
  <c r="M182" i="3" s="1"/>
  <c r="L183" i="3"/>
  <c r="M183" i="3" s="1"/>
  <c r="L184" i="3"/>
  <c r="M184" i="3" s="1"/>
  <c r="L185" i="3"/>
  <c r="M185" i="3" s="1"/>
  <c r="L186" i="3"/>
  <c r="M186" i="3" s="1"/>
  <c r="L187" i="3"/>
  <c r="M187" i="3" s="1"/>
  <c r="L188" i="3"/>
  <c r="M188" i="3" s="1"/>
  <c r="L189" i="3"/>
  <c r="M189" i="3" s="1"/>
  <c r="L190" i="3"/>
  <c r="M190" i="3" s="1"/>
  <c r="L191" i="3"/>
  <c r="M191" i="3" s="1"/>
  <c r="L192" i="3"/>
  <c r="M192" i="3" s="1"/>
  <c r="L193" i="3"/>
  <c r="M193" i="3" s="1"/>
  <c r="L194" i="3"/>
  <c r="M194" i="3" s="1"/>
  <c r="L195" i="3"/>
  <c r="M195" i="3" s="1"/>
  <c r="L196" i="3"/>
  <c r="M196" i="3" s="1"/>
  <c r="L197" i="3"/>
  <c r="M197" i="3" s="1"/>
  <c r="L198" i="3"/>
  <c r="M198" i="3" s="1"/>
  <c r="L199" i="3"/>
  <c r="M199" i="3" s="1"/>
  <c r="L200" i="3"/>
  <c r="M200" i="3" s="1"/>
  <c r="L201" i="3"/>
  <c r="M201" i="3" s="1"/>
  <c r="L202" i="3"/>
  <c r="M202" i="3" s="1"/>
  <c r="L203" i="3"/>
  <c r="M203" i="3" s="1"/>
  <c r="L204" i="3"/>
  <c r="M204" i="3" s="1"/>
  <c r="L205" i="3"/>
  <c r="M205" i="3" s="1"/>
  <c r="L206" i="3"/>
  <c r="M206" i="3" s="1"/>
  <c r="L207" i="3"/>
  <c r="M207" i="3" s="1"/>
  <c r="L208" i="3"/>
  <c r="M208" i="3" s="1"/>
  <c r="L209" i="3"/>
  <c r="M209" i="3" s="1"/>
  <c r="L210" i="3"/>
  <c r="M210" i="3" s="1"/>
  <c r="L211" i="3"/>
  <c r="M211" i="3" s="1"/>
  <c r="L212" i="3"/>
  <c r="M212" i="3" s="1"/>
  <c r="L213" i="3"/>
  <c r="M213" i="3" s="1"/>
  <c r="L214" i="3"/>
  <c r="M214" i="3" s="1"/>
  <c r="L215" i="3"/>
  <c r="M215" i="3" s="1"/>
  <c r="L216" i="3"/>
  <c r="M216" i="3" s="1"/>
  <c r="L217" i="3"/>
  <c r="M217" i="3" s="1"/>
  <c r="L218" i="3"/>
  <c r="M218" i="3" s="1"/>
  <c r="L219" i="3"/>
  <c r="M219" i="3" s="1"/>
  <c r="L220" i="3"/>
  <c r="M220" i="3" s="1"/>
  <c r="L174" i="3"/>
  <c r="M174" i="3" s="1"/>
  <c r="L222" i="3"/>
  <c r="M222" i="3" s="1"/>
  <c r="L223" i="3"/>
  <c r="M223" i="3" s="1"/>
  <c r="L224" i="3"/>
  <c r="M224" i="3" s="1"/>
  <c r="L225" i="3"/>
  <c r="M225" i="3" s="1"/>
  <c r="L226" i="3"/>
  <c r="M226" i="3" s="1"/>
  <c r="L227" i="3"/>
  <c r="M227" i="3" s="1"/>
  <c r="L228" i="3"/>
  <c r="M228" i="3" s="1"/>
  <c r="L229" i="3"/>
  <c r="M229" i="3" s="1"/>
  <c r="L230" i="3"/>
  <c r="M230" i="3" s="1"/>
  <c r="L231" i="3"/>
  <c r="M231" i="3" s="1"/>
  <c r="L232" i="3"/>
  <c r="M232" i="3" s="1"/>
  <c r="L233" i="3"/>
  <c r="M233" i="3" s="1"/>
  <c r="L234" i="3"/>
  <c r="M234" i="3" s="1"/>
  <c r="L235" i="3"/>
  <c r="M235" i="3" s="1"/>
  <c r="L236" i="3"/>
  <c r="M236" i="3" s="1"/>
  <c r="L237" i="3"/>
  <c r="M237" i="3" s="1"/>
  <c r="L238" i="3"/>
  <c r="M238" i="3" s="1"/>
  <c r="L239" i="3"/>
  <c r="M239" i="3" s="1"/>
  <c r="L240" i="3"/>
  <c r="M240" i="3" s="1"/>
  <c r="L241" i="3"/>
  <c r="M241" i="3" s="1"/>
  <c r="L242" i="3"/>
  <c r="M242" i="3" s="1"/>
  <c r="L243" i="3"/>
  <c r="M243" i="3" s="1"/>
  <c r="L244" i="3"/>
  <c r="M244" i="3" s="1"/>
  <c r="L245" i="3"/>
  <c r="M245" i="3" s="1"/>
  <c r="L246" i="3"/>
  <c r="M246" i="3" s="1"/>
  <c r="L247" i="3"/>
  <c r="M247" i="3" s="1"/>
  <c r="L248" i="3"/>
  <c r="M248" i="3" s="1"/>
  <c r="L249" i="3"/>
  <c r="M249" i="3" s="1"/>
  <c r="L250" i="3"/>
  <c r="M250" i="3" s="1"/>
  <c r="L251" i="3"/>
  <c r="M251" i="3" s="1"/>
  <c r="L252" i="3"/>
  <c r="M252" i="3" s="1"/>
  <c r="L253" i="3"/>
  <c r="M253" i="3" s="1"/>
  <c r="L254" i="3"/>
  <c r="M254" i="3" s="1"/>
  <c r="L255" i="3"/>
  <c r="M255" i="3" s="1"/>
  <c r="L256" i="3"/>
  <c r="M256" i="3" s="1"/>
  <c r="L257" i="3"/>
  <c r="M257" i="3" s="1"/>
  <c r="L258" i="3"/>
  <c r="M258" i="3" s="1"/>
  <c r="L259" i="3"/>
  <c r="M259" i="3" s="1"/>
  <c r="L260" i="3"/>
  <c r="M260" i="3" s="1"/>
  <c r="L261" i="3"/>
  <c r="M261" i="3" s="1"/>
  <c r="L262" i="3"/>
  <c r="M262" i="3" s="1"/>
  <c r="L263" i="3"/>
  <c r="M263" i="3" s="1"/>
  <c r="L264" i="3"/>
  <c r="M264" i="3" s="1"/>
  <c r="L265" i="3"/>
  <c r="M265" i="3" s="1"/>
  <c r="M10" i="3"/>
  <c r="M11" i="3"/>
  <c r="M13" i="3"/>
  <c r="L14" i="3"/>
  <c r="M14" i="3" s="1"/>
  <c r="L15" i="3"/>
  <c r="M15" i="3" s="1"/>
  <c r="L16" i="3"/>
  <c r="M16" i="3" s="1"/>
  <c r="L17" i="3"/>
  <c r="M17" i="3" s="1"/>
  <c r="L18" i="3"/>
  <c r="L19" i="3"/>
  <c r="L20" i="3"/>
  <c r="L21" i="3"/>
  <c r="M21" i="3" s="1"/>
  <c r="L22" i="3"/>
  <c r="M22" i="3" s="1"/>
  <c r="L23" i="3"/>
  <c r="M23" i="3" s="1"/>
  <c r="R7" i="3"/>
  <c r="E240" i="3"/>
  <c r="H240" i="3" s="1"/>
  <c r="E239" i="3"/>
  <c r="H239" i="3" s="1"/>
  <c r="E225" i="3"/>
  <c r="H225" i="3" s="1"/>
  <c r="H219" i="3"/>
  <c r="H215" i="3"/>
  <c r="E212" i="3"/>
  <c r="H212" i="3" s="1"/>
  <c r="H195" i="3"/>
  <c r="H210" i="3"/>
  <c r="H205" i="3"/>
  <c r="H182" i="3"/>
  <c r="H181" i="3"/>
  <c r="E151" i="3"/>
  <c r="E140" i="3"/>
  <c r="H140" i="3" s="1"/>
  <c r="R11" i="3"/>
  <c r="R10" i="3"/>
  <c r="R9" i="3"/>
  <c r="M12" i="3"/>
  <c r="M9" i="3"/>
  <c r="M7" i="3"/>
  <c r="R266" i="3"/>
  <c r="R259" i="3"/>
  <c r="R242" i="3"/>
  <c r="R241" i="3"/>
  <c r="R226" i="3"/>
  <c r="R225" i="3"/>
  <c r="R211" i="3"/>
  <c r="R210" i="3"/>
  <c r="R209" i="3"/>
  <c r="R196" i="3"/>
  <c r="R194" i="3"/>
  <c r="R193" i="3"/>
  <c r="R180" i="3"/>
  <c r="R179" i="3"/>
  <c r="R178" i="3"/>
  <c r="R177" i="3"/>
  <c r="R155" i="3"/>
  <c r="R154" i="3"/>
  <c r="R153" i="3"/>
  <c r="R136" i="3"/>
  <c r="R135" i="3"/>
  <c r="R121" i="3"/>
  <c r="R120" i="3"/>
  <c r="R119" i="3"/>
  <c r="R106" i="3"/>
  <c r="R105" i="3"/>
  <c r="R104" i="3"/>
  <c r="R103" i="3"/>
  <c r="R82" i="3"/>
  <c r="R81" i="3"/>
  <c r="R80" i="3"/>
  <c r="R79" i="3"/>
  <c r="R66" i="3"/>
  <c r="R65" i="3"/>
  <c r="R64" i="3"/>
  <c r="R63" i="3"/>
  <c r="R50" i="3"/>
  <c r="R49" i="3"/>
  <c r="R48" i="3"/>
  <c r="R47" i="3"/>
  <c r="R33" i="3"/>
  <c r="R32" i="3"/>
  <c r="R31" i="3"/>
  <c r="R16" i="3"/>
  <c r="R15" i="3"/>
  <c r="R14" i="3"/>
  <c r="M266" i="3"/>
  <c r="M35" i="3"/>
  <c r="M34" i="3"/>
  <c r="M33" i="3"/>
  <c r="M32" i="3"/>
  <c r="M20" i="3"/>
  <c r="H14" i="3"/>
  <c r="H15" i="3"/>
  <c r="H16" i="3"/>
  <c r="H17" i="3"/>
  <c r="H19" i="3"/>
  <c r="H20" i="3"/>
  <c r="H21" i="3"/>
  <c r="H22" i="3"/>
  <c r="H23" i="3"/>
  <c r="H24" i="3"/>
  <c r="H25" i="3"/>
  <c r="H26" i="3"/>
  <c r="H27" i="3"/>
  <c r="H28" i="3"/>
  <c r="H29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6" i="3"/>
  <c r="H127" i="3"/>
  <c r="H128" i="3"/>
  <c r="H129" i="3"/>
  <c r="H130" i="3"/>
  <c r="H131" i="3"/>
  <c r="H135" i="3"/>
  <c r="H136" i="3"/>
  <c r="H138" i="3"/>
  <c r="H139" i="3"/>
  <c r="H141" i="3"/>
  <c r="H142" i="3"/>
  <c r="H143" i="3"/>
  <c r="H144" i="3"/>
  <c r="H145" i="3"/>
  <c r="H146" i="3"/>
  <c r="H147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75" i="3"/>
  <c r="H176" i="3"/>
  <c r="H177" i="3"/>
  <c r="H178" i="3"/>
  <c r="H179" i="3"/>
  <c r="H180" i="3"/>
  <c r="H183" i="3"/>
  <c r="H184" i="3"/>
  <c r="H190" i="3"/>
  <c r="H191" i="3"/>
  <c r="H197" i="3"/>
  <c r="H198" i="3"/>
  <c r="H206" i="3"/>
  <c r="H207" i="3"/>
  <c r="H208" i="3"/>
  <c r="H209" i="3"/>
  <c r="H211" i="3"/>
  <c r="H213" i="3"/>
  <c r="H214" i="3"/>
  <c r="H216" i="3"/>
  <c r="H217" i="3"/>
  <c r="H220" i="3"/>
  <c r="H174" i="3"/>
  <c r="H222" i="3"/>
  <c r="H226" i="3"/>
  <c r="H227" i="3"/>
  <c r="H228" i="3"/>
  <c r="H233" i="3"/>
  <c r="H234" i="3"/>
  <c r="H235" i="3"/>
  <c r="H236" i="3"/>
  <c r="H237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7" i="3"/>
  <c r="H9" i="3"/>
  <c r="H10" i="3"/>
  <c r="H11" i="3"/>
  <c r="H12" i="3"/>
  <c r="H13" i="3"/>
  <c r="I269" i="3"/>
  <c r="I270" i="3" s="1"/>
  <c r="N269" i="3"/>
  <c r="M69" i="3" l="1"/>
  <c r="M93" i="3"/>
  <c r="M45" i="3"/>
  <c r="M88" i="3"/>
  <c r="Q8" i="3"/>
  <c r="R8" i="3" s="1"/>
  <c r="R269" i="3" s="1"/>
  <c r="M68" i="3"/>
  <c r="M44" i="3"/>
  <c r="M61" i="3"/>
  <c r="M59" i="3"/>
  <c r="M54" i="3"/>
  <c r="M67" i="3"/>
  <c r="M19" i="3"/>
  <c r="M83" i="3"/>
  <c r="M82" i="3"/>
  <c r="M81" i="3"/>
  <c r="M80" i="3"/>
  <c r="M79" i="3"/>
  <c r="M72" i="3"/>
  <c r="M73" i="3"/>
  <c r="M66" i="3"/>
  <c r="M65" i="3"/>
  <c r="M92" i="3"/>
  <c r="M91" i="3"/>
  <c r="M87" i="3"/>
  <c r="M86" i="3"/>
  <c r="M50" i="3"/>
  <c r="M63" i="3"/>
  <c r="M60" i="3"/>
  <c r="E132" i="3"/>
  <c r="H132" i="3" s="1"/>
  <c r="E133" i="3"/>
  <c r="E123" i="3" s="1"/>
  <c r="H123" i="3" s="1"/>
  <c r="E134" i="3"/>
  <c r="E124" i="3" s="1"/>
  <c r="H124" i="3" s="1"/>
  <c r="M74" i="3"/>
  <c r="M53" i="3"/>
  <c r="M52" i="3"/>
  <c r="M51" i="3"/>
  <c r="M76" i="3"/>
  <c r="M75" i="3"/>
  <c r="M25" i="3"/>
  <c r="E223" i="3"/>
  <c r="H223" i="3" s="1"/>
  <c r="M28" i="3"/>
  <c r="M29" i="3"/>
  <c r="M26" i="3"/>
  <c r="H196" i="3"/>
  <c r="M24" i="3"/>
  <c r="M27" i="3"/>
  <c r="M18" i="3"/>
  <c r="H192" i="3"/>
  <c r="H193" i="3"/>
  <c r="H194" i="3"/>
  <c r="H189" i="3"/>
  <c r="H188" i="3"/>
  <c r="H187" i="3"/>
  <c r="H204" i="3"/>
  <c r="H186" i="3"/>
  <c r="H218" i="3"/>
  <c r="H200" i="3"/>
  <c r="H199" i="3"/>
  <c r="H201" i="3"/>
  <c r="H202" i="3"/>
  <c r="H203" i="3"/>
  <c r="E229" i="3"/>
  <c r="E230" i="3"/>
  <c r="H230" i="3" s="1"/>
  <c r="E232" i="3"/>
  <c r="H232" i="3" s="1"/>
  <c r="I271" i="3"/>
  <c r="N270" i="3"/>
  <c r="N271" i="3" s="1"/>
  <c r="L8" i="3" l="1"/>
  <c r="M8" i="3" s="1"/>
  <c r="M269" i="3" s="1"/>
  <c r="M270" i="3" s="1"/>
  <c r="M271" i="3" s="1"/>
  <c r="H134" i="3"/>
  <c r="H133" i="3"/>
  <c r="E137" i="3"/>
  <c r="H137" i="3" s="1"/>
  <c r="E122" i="3"/>
  <c r="H122" i="3" s="1"/>
  <c r="E224" i="3"/>
  <c r="R270" i="3"/>
  <c r="R271" i="3" s="1"/>
  <c r="F15" i="5"/>
  <c r="H125" i="3"/>
  <c r="E231" i="3"/>
  <c r="H231" i="3" s="1"/>
  <c r="H185" i="3"/>
  <c r="E238" i="3"/>
  <c r="H238" i="3" s="1"/>
  <c r="H229" i="3"/>
  <c r="F11" i="5" l="1"/>
  <c r="H224" i="3"/>
  <c r="H18" i="3"/>
  <c r="G8" i="3" s="1"/>
  <c r="H8" i="3" s="1"/>
  <c r="H269" i="3" s="1"/>
  <c r="C270" i="3"/>
  <c r="T269" i="3" l="1"/>
  <c r="U269" i="3" s="1"/>
  <c r="H270" i="3"/>
  <c r="H271" i="3" s="1"/>
  <c r="F7" i="5"/>
  <c r="F23" i="5" l="1"/>
  <c r="F26" i="5" s="1"/>
  <c r="K17" i="5"/>
  <c r="F28" i="5" l="1"/>
  <c r="F31" i="5" s="1"/>
</calcChain>
</file>

<file path=xl/sharedStrings.xml><?xml version="1.0" encoding="utf-8"?>
<sst xmlns="http://schemas.openxmlformats.org/spreadsheetml/2006/main" count="797" uniqueCount="573">
  <si>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</si>
  <si>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</si>
  <si>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</si>
  <si>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</si>
  <si>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</si>
  <si>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</si>
  <si>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</si>
  <si>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</si>
  <si>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</si>
  <si>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</si>
  <si>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</si>
  <si>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</si>
  <si>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</si>
  <si>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</si>
  <si>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</si>
  <si>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</si>
  <si>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CH3</t>
  </si>
  <si>
    <t>ART</t>
  </si>
  <si>
    <t>CPA-A686</t>
  </si>
  <si>
    <t>ART</t>
  </si>
  <si>
    <t>CPA-A687</t>
  </si>
  <si>
    <t>ART</t>
  </si>
  <si>
    <t>CPA-A688</t>
  </si>
  <si>
    <t>ART</t>
  </si>
  <si>
    <t>CPA-A692</t>
  </si>
  <si>
    <t>CH3</t>
  </si>
  <si>
    <t>ART</t>
  </si>
  <si>
    <t>CPA-A693</t>
  </si>
  <si>
    <t>ART</t>
  </si>
  <si>
    <t>CPA-A694</t>
  </si>
  <si>
    <t>ART</t>
  </si>
  <si>
    <t>CPA-A695</t>
  </si>
  <si>
    <t>CH3</t>
  </si>
  <si>
    <t>ART</t>
  </si>
  <si>
    <t>CPA-A697</t>
  </si>
  <si>
    <t>ART</t>
  </si>
  <si>
    <t>CPA-A698</t>
  </si>
  <si>
    <t>ART</t>
  </si>
  <si>
    <t>CPA-A699</t>
  </si>
  <si>
    <t>ART</t>
  </si>
  <si>
    <t>CPA-A701</t>
  </si>
  <si>
    <t>ART</t>
  </si>
  <si>
    <t>CPA-A708</t>
  </si>
  <si>
    <t>ART</t>
  </si>
  <si>
    <t>CPA-A709</t>
  </si>
  <si>
    <t>CH3</t>
  </si>
  <si>
    <t>ART</t>
  </si>
  <si>
    <t>CPA-A711</t>
  </si>
  <si>
    <t>ART</t>
  </si>
  <si>
    <t>CPA-A720</t>
  </si>
  <si>
    <t>CH3</t>
  </si>
  <si>
    <t>ART</t>
  </si>
  <si>
    <t>CPA-A721</t>
  </si>
  <si>
    <t>ART</t>
  </si>
  <si>
    <t>CPA-A722</t>
  </si>
  <si>
    <t>ART</t>
  </si>
  <si>
    <t>CPA-A723</t>
  </si>
  <si>
    <t>CH3</t>
  </si>
  <si>
    <t>ART</t>
  </si>
  <si>
    <t>CPA-A727</t>
  </si>
  <si>
    <t>ART</t>
  </si>
  <si>
    <t>CPA-A733</t>
  </si>
  <si>
    <t>ART</t>
  </si>
  <si>
    <t>CPA-A734</t>
  </si>
  <si>
    <t>ART</t>
  </si>
  <si>
    <t>BM1-D403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</si>
  <si>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</si>
  <si>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</si>
  <si>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</si>
  <si>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</si>
  <si>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</si>
  <si>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</si>
  <si>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</si>
  <si>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</si>
  <si>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</si>
  <si>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</si>
  <si>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</si>
  <si>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</si>
  <si>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</si>
  <si>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</si>
  <si>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</si>
  <si>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</si>
  <si>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</si>
  <si>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</si>
  <si>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</si>
  <si>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</si>
  <si>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</si>
  <si>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</si>
  <si>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</si>
  <si>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</si>
  <si>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</si>
  <si>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</si>
  <si>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</si>
  <si>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</si>
  <si>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</si>
  <si>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</si>
  <si>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</si>
  <si>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</si>
  <si>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</si>
  <si>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</si>
  <si>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</si>
  <si>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</si>
  <si>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</si>
  <si>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</si>
  <si>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</si>
  <si>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</si>
  <si>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</si>
  <si>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</si>
  <si>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</si>
  <si>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</si>
  <si>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</si>
  <si>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</si>
  <si>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</si>
  <si>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</si>
  <si>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</si>
  <si>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</si>
  <si>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</si>
  <si>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</si>
  <si>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</si>
  <si>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</si>
  <si>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</si>
  <si>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</si>
  <si>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</si>
  <si>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</si>
  <si>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</si>
  <si>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</si>
  <si>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</si>
  <si>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</si>
  <si>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</si>
  <si>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</si>
  <si>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</si>
  <si>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</si>
  <si>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</si>
  <si>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</si>
  <si>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</si>
  <si>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</si>
  <si>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</si>
  <si>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</si>
  <si>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</si>
  <si>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</si>
  <si>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</si>
  <si>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</si>
  <si>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</si>
  <si>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</si>
  <si>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</si>
  <si>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</si>
  <si>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</si>
  <si>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</si>
  <si>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</si>
  <si>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</si>
  <si>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</si>
  <si>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</si>
  <si>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</si>
  <si>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</si>
  <si>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</si>
  <si>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</si>
  <si>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</si>
  <si>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 xml:space="preserve"> -</t>
  </si>
  <si>
    <t>01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</si>
  <si>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</si>
  <si>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</si>
  <si>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</si>
  <si>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</si>
  <si>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</si>
  <si>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</si>
  <si>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</si>
  <si>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</si>
  <si>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</si>
  <si>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</si>
  <si>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</si>
  <si>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DPGF LOT N°16 - AMENAGEMENTS PAYSAGERS</t>
  </si>
  <si>
    <t>ESP</t>
  </si>
  <si>
    <t>R.D</t>
  </si>
  <si>
    <t>TRAVAUX PREPARATOIRES</t>
  </si>
  <si>
    <t>Constat d'huissier</t>
  </si>
  <si>
    <t>Plans d'exécution des Ouvrages - DICT - PAQ - PPSPS</t>
  </si>
  <si>
    <t>Gestion de chantier</t>
  </si>
  <si>
    <t>Signalisation durant le chantier</t>
  </si>
  <si>
    <t>Implantation des ouvrages, Sondages et reconnaissance des réseaux</t>
  </si>
  <si>
    <t>Dossier des Ouvrages Exécutés (DOE)</t>
  </si>
  <si>
    <t>1.1</t>
  </si>
  <si>
    <t>1.2</t>
  </si>
  <si>
    <t>1.3</t>
  </si>
  <si>
    <t>1.4</t>
  </si>
  <si>
    <t>1.5</t>
  </si>
  <si>
    <t>1.6</t>
  </si>
  <si>
    <t>1.7</t>
  </si>
  <si>
    <t>ft</t>
  </si>
  <si>
    <t>TRAVAUX DE DEMOLITION ET DE TERRASSEMENTS</t>
  </si>
  <si>
    <t>TRAVAUX DE GENIE CIVIL</t>
  </si>
  <si>
    <t>VOIRIES ET CIRCULATIONS</t>
  </si>
  <si>
    <t>ARROSAGE</t>
  </si>
  <si>
    <t>TERRASSEMENTS POUR ESPACES VERTS</t>
  </si>
  <si>
    <t>ESPACES VERTS</t>
  </si>
  <si>
    <t>SERRURERIE</t>
  </si>
  <si>
    <t>MOBILIER</t>
  </si>
  <si>
    <t>Montant HT du Lot N°16</t>
  </si>
  <si>
    <t>2.1</t>
  </si>
  <si>
    <t xml:space="preserve">Démolition, Nettoyage du terrain et Purge </t>
  </si>
  <si>
    <t>m²</t>
  </si>
  <si>
    <t>2.2</t>
  </si>
  <si>
    <t>Décapage de terre végétale</t>
  </si>
  <si>
    <t>M3</t>
  </si>
  <si>
    <t>2.3</t>
  </si>
  <si>
    <t>Abattage, débitage et dessouchage des arbres existants</t>
  </si>
  <si>
    <t>2.4</t>
  </si>
  <si>
    <t>Protection des arbres existants conservés</t>
  </si>
  <si>
    <t>2.5</t>
  </si>
  <si>
    <t>Transplantations d'arbres</t>
  </si>
  <si>
    <t>2.6</t>
  </si>
  <si>
    <t>Terrassements des fonds de formes (plateformes circulations Piétonnes et stationnement), y compris déblais / remblais</t>
  </si>
  <si>
    <t>2.6.1</t>
  </si>
  <si>
    <t>Structure de Voirie - Pavé joint gravillon</t>
  </si>
  <si>
    <t>2.6.2</t>
  </si>
  <si>
    <t>Structure de stationnement - pavé joint enherbé</t>
  </si>
  <si>
    <t>2.6.3</t>
  </si>
  <si>
    <t>Structure de Cheminement Piéton - Pavage sans joint</t>
  </si>
  <si>
    <t>2.6.4</t>
  </si>
  <si>
    <t>Structure de Cheminement Piéton - Pavage joint gravillons</t>
  </si>
  <si>
    <t>2.6.5</t>
  </si>
  <si>
    <t>Structure de Cheminement Piéton - Pavage joint enherbés</t>
  </si>
  <si>
    <t>2.6.6</t>
  </si>
  <si>
    <t>Structure de Cheminement Piéton - Béton balayé-griffé-strié</t>
  </si>
  <si>
    <t>2.7</t>
  </si>
  <si>
    <t>Essais de plateforme</t>
  </si>
  <si>
    <t>3.1</t>
  </si>
  <si>
    <t>Murs de soutenement</t>
  </si>
  <si>
    <t>3.1.1</t>
  </si>
  <si>
    <t>murs soutenement rampe SMR Ht: 1,00m hors sol</t>
  </si>
  <si>
    <t>ml</t>
  </si>
  <si>
    <t>3.1.2</t>
  </si>
  <si>
    <t>murs soutenement rampe ADJ Ht: 0,50m hors sol</t>
  </si>
  <si>
    <t>4.1</t>
  </si>
  <si>
    <t>Zone en gravillons - bande stérile</t>
  </si>
  <si>
    <t>4.1.1</t>
  </si>
  <si>
    <t>Fourniture et mise en place de feutre géotextile, compris delta MS</t>
  </si>
  <si>
    <t>4.1.2</t>
  </si>
  <si>
    <t>Fourniture et mise en place de gravillons :Epaisseur 20cm (située autour des batiments)</t>
  </si>
  <si>
    <t>4.1.3</t>
  </si>
  <si>
    <t>Fourniture et mise d'un système de retenue des gravillons : Volige bois</t>
  </si>
  <si>
    <t>4.2</t>
  </si>
  <si>
    <t>4.2.1</t>
  </si>
  <si>
    <t>Fourniture et mise en place de feutre géotextile</t>
  </si>
  <si>
    <t>4.2.2</t>
  </si>
  <si>
    <t>Fourniture et mise en oeuvre de GNT 20/80 drainante (ep : 30cm)</t>
  </si>
  <si>
    <t>4.2.3</t>
  </si>
  <si>
    <t>Fourniture et mise en œuvre de GNT 20/40 silico calcaire (ep 20cm)</t>
  </si>
  <si>
    <t>4.2.4</t>
  </si>
  <si>
    <t>Fourniture et régalage du lit de pose en sable de rivière de Loire (ep : 2 cm)</t>
  </si>
  <si>
    <t>4.2.5</t>
  </si>
  <si>
    <t>Fourniture et pose de pavé béton à joint drainant 22x11x10cm</t>
  </si>
  <si>
    <t>4.2.6</t>
  </si>
  <si>
    <t>Fourniture et mise en œuvre d'un remplissage gravillons</t>
  </si>
  <si>
    <t>4.3</t>
  </si>
  <si>
    <t>4.3.1</t>
  </si>
  <si>
    <t>4.3.2</t>
  </si>
  <si>
    <t>4.3.3</t>
  </si>
  <si>
    <t>Fourniture et mise en œuvre d’un mélange 20/40 silico calcaire (70%) / Terre végétale (30%) (ep 20cm)</t>
  </si>
  <si>
    <t>4.3.4</t>
  </si>
  <si>
    <t>Fourniture et régalage d'un lit de pose en mélange 4/6 silico calcaire (70%) / Terre végétale (30%) sur 3cm épaisseur finie après cylindrage</t>
  </si>
  <si>
    <t>4.3.5</t>
  </si>
  <si>
    <t>Fourniture et pose de pavé béton 25x12,5x10cm à joint drainant 2cm</t>
  </si>
  <si>
    <t>4.3.6</t>
  </si>
  <si>
    <t>Fourniture et mise en œuvre d'un remplissage de joint en mélange terreau / sable / gravillons y compris engazonnement sur 9cm</t>
  </si>
  <si>
    <t>4.4</t>
  </si>
  <si>
    <t>4.4.1</t>
  </si>
  <si>
    <t>4.4.2</t>
  </si>
  <si>
    <t xml:space="preserve">Fourniture et mise en œuvre d'un lit de pose en silico calcaire 20/40 (ep : 25cm), </t>
  </si>
  <si>
    <t>4.4.3</t>
  </si>
  <si>
    <t>Fourniture et mise en œuvre d'un lit de pose compacté (ep : 3cm)</t>
  </si>
  <si>
    <t>4.4.4</t>
  </si>
  <si>
    <t>Fourniture et pose de pavé béton 25x12,5x10cm sans joint</t>
  </si>
  <si>
    <t>4.4.5</t>
  </si>
  <si>
    <t>Fourniture et mise en oeuvre de sable</t>
  </si>
  <si>
    <t>4.5</t>
  </si>
  <si>
    <t>4.5.1</t>
  </si>
  <si>
    <t>4.5.2</t>
  </si>
  <si>
    <t>Fourniture et mise en œuvre d’un GNT 20/40 silico calcaire (ep 25cm)</t>
  </si>
  <si>
    <t>4.5.3</t>
  </si>
  <si>
    <t>Fourniture et régalage du lit de pose en sable de rivière  (ep : 3 cm)</t>
  </si>
  <si>
    <t>4.5.4</t>
  </si>
  <si>
    <t>Fourniture et pose de Pavé béton à joint drainant 25x12,5x10cm</t>
  </si>
  <si>
    <t>4.5.5</t>
  </si>
  <si>
    <t xml:space="preserve">Fourniture et mise en œuvre de gravillons 2/4 </t>
  </si>
  <si>
    <t>4.6</t>
  </si>
  <si>
    <t>4.6.1</t>
  </si>
  <si>
    <t>4.6.2</t>
  </si>
  <si>
    <t>Fourniture et mise en œuvre d’un mélange 20/40 silico calcaire (70%) / Terre végétale (30%) (ep25cm)</t>
  </si>
  <si>
    <t>4.6.3</t>
  </si>
  <si>
    <t>4.6.4</t>
  </si>
  <si>
    <t>Fourniture et pose de Pavé béton à joint enherbé 25x12,5x10cm</t>
  </si>
  <si>
    <t>4.6.5</t>
  </si>
  <si>
    <t>Fourniture et mise en œuvre d'un mélange terreau (50%) / sable (50%) y compris engazonnement</t>
  </si>
  <si>
    <t>4.7</t>
  </si>
  <si>
    <t>4.7.1</t>
  </si>
  <si>
    <t>4.7.2</t>
  </si>
  <si>
    <t>Fourniture et mise en œuvre de GNT 0/31,5 (ep : 30cm)</t>
  </si>
  <si>
    <t>4.7.3</t>
  </si>
  <si>
    <t>Fourniture et mise en œuvre d'une dalle de béton (ep : 12cm)</t>
  </si>
  <si>
    <t>4.8</t>
  </si>
  <si>
    <t>Platelage bois</t>
  </si>
  <si>
    <t>4.8.1</t>
  </si>
  <si>
    <t>Feutre géotextile</t>
  </si>
  <si>
    <t>m2</t>
  </si>
  <si>
    <t>4.8.2</t>
  </si>
  <si>
    <t>Fourniture et mise en œuvre de grave naturelle 0/31,5 sur une épaisseur de 0,20</t>
  </si>
  <si>
    <t>4.8.3</t>
  </si>
  <si>
    <t>Platelage en chêne avec système antidérapant</t>
  </si>
  <si>
    <t>4.9</t>
  </si>
  <si>
    <t>Bordure et Caniveaux</t>
  </si>
  <si>
    <t>4.9.1</t>
  </si>
  <si>
    <t xml:space="preserve">Chasse roue bois </t>
  </si>
  <si>
    <t>mL</t>
  </si>
  <si>
    <t>4.9.2</t>
  </si>
  <si>
    <t>Voliges acier 15cm</t>
  </si>
  <si>
    <t>4.9.3</t>
  </si>
  <si>
    <t>Voliges bois 15cm</t>
  </si>
  <si>
    <t>4.9.4</t>
  </si>
  <si>
    <t>Voliges Acier 40cm</t>
  </si>
  <si>
    <t>4.9.5</t>
  </si>
  <si>
    <t>Bordurette en béton P</t>
  </si>
  <si>
    <t>Marquage ligne de guidage PMR</t>
  </si>
  <si>
    <t>Marquage ligne deco SMR</t>
  </si>
  <si>
    <t>5.1</t>
  </si>
  <si>
    <t>Arrosage des massifs en goutte à goutte</t>
  </si>
  <si>
    <t>Fourniture et mise en œuvre d'un système d'automatisation de l'arrosage comprenant le branchement avec purge de vidange à l'intérieur du local technique dans le bâtiment, la fourniture et l'installation d'un programmateur et des électrovannes nécessaires au fonctionnement de systèmes goutte à goutte, des canalisations, de raccords, des regards d'arrosage, Compris tranchées, filet, fourreaux et toute autre sujétion de parfaite exécution</t>
  </si>
  <si>
    <t>6.1</t>
  </si>
  <si>
    <t>Terrassement des fouilles de plantations</t>
  </si>
  <si>
    <t>6.1.1</t>
  </si>
  <si>
    <t>Fouilles de plantations des arbres (2x2x1,5m), y compris évacuation</t>
  </si>
  <si>
    <t>6.1.2</t>
  </si>
  <si>
    <t>Fouilles de plantations des arbustes isolés (1,2M3), y compris évacuation</t>
  </si>
  <si>
    <t>6.1.3</t>
  </si>
  <si>
    <t>Fouilles de plantations des arbustes et haie (épaisseur 0,5m), y compris évacuation</t>
  </si>
  <si>
    <t>6.1.4</t>
  </si>
  <si>
    <t>Fouilles de plantations des vivaces, graminés et couvres sols, gazons (épaisseur 0,4m), y compris évacuation</t>
  </si>
  <si>
    <t>6.1.5</t>
  </si>
  <si>
    <t>Apport de terre pour patio SMR</t>
  </si>
  <si>
    <t>7.1</t>
  </si>
  <si>
    <t>Apport, Reprise et mise en place de terre végétale</t>
  </si>
  <si>
    <t>7.1.1</t>
  </si>
  <si>
    <t>Arbres (6M3)</t>
  </si>
  <si>
    <t>7.1.2</t>
  </si>
  <si>
    <t>Arbustes isolés (1,2M3)</t>
  </si>
  <si>
    <t>7.1.3</t>
  </si>
  <si>
    <t>arbustes et Haies (0,5m)</t>
  </si>
  <si>
    <t>7.1.4</t>
  </si>
  <si>
    <t>Massifs (0,4m)</t>
  </si>
  <si>
    <t>7.2</t>
  </si>
  <si>
    <t>Fourniture et mise en place d'amendements</t>
  </si>
  <si>
    <t>L</t>
  </si>
  <si>
    <t>7.3</t>
  </si>
  <si>
    <t>Fourniture et garantie de reprise (1 an) des arbres et des arbustes (densité 1u/m²)</t>
  </si>
  <si>
    <t>7.3.1</t>
  </si>
  <si>
    <t>Arbre tiges</t>
  </si>
  <si>
    <t>7.3.1.1</t>
  </si>
  <si>
    <t>Acer campestre Green Column
- Tiges, cultivés distancés, 4x tr., en motte grillagée, 20/25</t>
  </si>
  <si>
    <t>7.3.1.2</t>
  </si>
  <si>
    <t>Acer campestre Huibers Elegans Green Column
- Tiges, cultivés distancés, 4x tr., en motte grillagée, 20/25</t>
  </si>
  <si>
    <t>7.3.1.3</t>
  </si>
  <si>
    <t>Betula albosinensis
Cépées, cultivés distancés, 4x tr., en motte grillagée, 200/250</t>
  </si>
  <si>
    <t>7.3.1.4</t>
  </si>
  <si>
    <t>Carpinus betulus Frans Fontaine
- Tiges, cultivés distancés, 4x tr., en motte grillagée, 20/25</t>
  </si>
  <si>
    <t>7.3.1.5</t>
  </si>
  <si>
    <t>Prunus mahaleb
- Tiges, cultivés distancés, 4x tr., en motte grillagée, 20/25</t>
  </si>
  <si>
    <t>7.3.1.6</t>
  </si>
  <si>
    <t>Sorbus aucuparia Edulis
- Tiges, cultivés distancés, 4x tr., en motte grillagée, 20/25</t>
  </si>
  <si>
    <t>7.3.1.7</t>
  </si>
  <si>
    <t>Ulmus minor
- Tiges, cultivés distancés, 4x tr., en motte grillagée, 20/25</t>
  </si>
  <si>
    <t>7.3.2</t>
  </si>
  <si>
    <t>Cépées</t>
  </si>
  <si>
    <t>7.3.2.1</t>
  </si>
  <si>
    <t>Acer griseum
Cépées remontées parasol, cultivés distancés, 3x tr., en motte grillagée, 200/250</t>
  </si>
  <si>
    <t>7.3.2.2</t>
  </si>
  <si>
    <t>Amelanchier ovalis
Cépées remontées parasol, cultivés distancés, 3x tr., en motte grillagée, 200/250</t>
  </si>
  <si>
    <t>7.3.2.3</t>
  </si>
  <si>
    <t>Prunus serrula
Cépées remontées parasol, cultivés distancés, 3x tr., en motte grillagée, 200/250</t>
  </si>
  <si>
    <t>7.3.3</t>
  </si>
  <si>
    <t>Arbustes isolés et grimpantes</t>
  </si>
  <si>
    <t>7.3.3.1</t>
  </si>
  <si>
    <t>Berberis vulgaris
multi tronc 5/7 branches , cultivés distancés, 2x tr., en motte, 80/120</t>
  </si>
  <si>
    <t>7.3.3.2</t>
  </si>
  <si>
    <t>Corylus avellana
Merveille de Bollwiller, Fertile de Coutard, Nottingham
multi tronc 5/7 branches , cultivés distancés, 2x tr., en motte, 80/120</t>
  </si>
  <si>
    <t>7.3.3.3</t>
  </si>
  <si>
    <t>Ligustrum vulgare Atrovirens
multi tronc 5/7 branches , cultivés distancés, 2x tr., en motte, 80/120</t>
  </si>
  <si>
    <t>7.3.3.4</t>
  </si>
  <si>
    <t>Rosa x Rêve de Paris
multi tronc 5/7 branches , RN</t>
  </si>
  <si>
    <t>7.3.3.5</t>
  </si>
  <si>
    <t>Taxus baccata Fastigiata Robusta, 
en conteneur C10L, 80/100</t>
  </si>
  <si>
    <t>7.3.3.6</t>
  </si>
  <si>
    <t>Viburnum opulus 'Compactum'
multi tronc 5/7 branches , cultivés distancés, 2x tr., en motte, 80/120</t>
  </si>
  <si>
    <t>7.3.3.7</t>
  </si>
  <si>
    <t>Clematis montana, en Conteneur, 80/120</t>
  </si>
  <si>
    <t>7.3.3.8</t>
  </si>
  <si>
    <t>Clematis armandii, en Conteneur, 80/120</t>
  </si>
  <si>
    <t>7.3.3.9</t>
  </si>
  <si>
    <t>Hydrangea petiolaris , en Conteneur, 80/120</t>
  </si>
  <si>
    <t>7.3.3.10</t>
  </si>
  <si>
    <t>Hydrangea seemanii, en Conteneur, 80/120</t>
  </si>
  <si>
    <t>7.3.4</t>
  </si>
  <si>
    <t xml:space="preserve">Fourniture et garantie de reprise (1 an) des végétaux des massifs </t>
  </si>
  <si>
    <t>Massifs de type 1; C3L, 5u/m²</t>
  </si>
  <si>
    <t>7.3.4.1</t>
  </si>
  <si>
    <t>Achillea millefolium</t>
  </si>
  <si>
    <t>7.3.4.2</t>
  </si>
  <si>
    <t>Briza media</t>
  </si>
  <si>
    <t>7.3.4.3</t>
  </si>
  <si>
    <t>Gallium mollugo</t>
  </si>
  <si>
    <t>7.3.4.4</t>
  </si>
  <si>
    <t>Poa pratensis</t>
  </si>
  <si>
    <t>7.3.4.5</t>
  </si>
  <si>
    <t>Rosmarinus officinalis Albiflorus</t>
  </si>
  <si>
    <t>Massifs de type 2 ; C3L, 5u/m²</t>
  </si>
  <si>
    <t>7.3.4.6</t>
  </si>
  <si>
    <t>Clinopodium vulgare</t>
  </si>
  <si>
    <t>7.3.4.7</t>
  </si>
  <si>
    <t>Echium vulgare</t>
  </si>
  <si>
    <t>7.3.4.8</t>
  </si>
  <si>
    <t>Mentha piperita</t>
  </si>
  <si>
    <t>7.3.4.9</t>
  </si>
  <si>
    <t>Thymus vulgaris</t>
  </si>
  <si>
    <t>7.3.4.10</t>
  </si>
  <si>
    <t>Verbena officinalis</t>
  </si>
  <si>
    <t>Massifs de type 3; C3L, 5u/m²</t>
  </si>
  <si>
    <t>7.3.4.11</t>
  </si>
  <si>
    <t>Anthemis tinctoria</t>
  </si>
  <si>
    <t>7.3.4.12</t>
  </si>
  <si>
    <t>Hypericum perforatum</t>
  </si>
  <si>
    <t>7.3.4.13</t>
  </si>
  <si>
    <t>Melica ciliata</t>
  </si>
  <si>
    <t>7.3.4.14</t>
  </si>
  <si>
    <t>Origanum vulgare aureum</t>
  </si>
  <si>
    <t>7.3.4.15</t>
  </si>
  <si>
    <t>Salvia officinalis 'Extracta'</t>
  </si>
  <si>
    <t>Massifs de type 4; C3L, 5u/m²</t>
  </si>
  <si>
    <t>7.3.4.16</t>
  </si>
  <si>
    <t>Carex morrowii Ice Dance</t>
  </si>
  <si>
    <t>7.3.4.17</t>
  </si>
  <si>
    <t>Cyrtomium falcatum</t>
  </si>
  <si>
    <t>7.3.4.18</t>
  </si>
  <si>
    <t>Iris japonica</t>
  </si>
  <si>
    <t>7.3.4.19</t>
  </si>
  <si>
    <t>Polystichum tsus-simense</t>
  </si>
  <si>
    <t>7.3.4.20</t>
  </si>
  <si>
    <t>Ranunculus ficaria verna</t>
  </si>
  <si>
    <t>7.3.4.21</t>
  </si>
  <si>
    <t>Persicaria affinis Donald Lowndes</t>
  </si>
  <si>
    <t>7.3.4.22</t>
  </si>
  <si>
    <t>Narcissus Tête à Tête (C++, 5u/m²)</t>
  </si>
  <si>
    <t>Massifs de type 5; C3L, 5u/m²</t>
  </si>
  <si>
    <t>Alchemilla mollis</t>
  </si>
  <si>
    <t>7.3.4.23</t>
  </si>
  <si>
    <t xml:space="preserve">Carex oshimensis ‘evergold’ </t>
  </si>
  <si>
    <t>7.3.4.24</t>
  </si>
  <si>
    <t>Epimedium perralchicum</t>
  </si>
  <si>
    <t>7.3.4.25</t>
  </si>
  <si>
    <t>Euphorbe amygdaloides Redbud</t>
  </si>
  <si>
    <t>7.3.4.26</t>
  </si>
  <si>
    <t>Massifs de type 6; C3L, 5u/m²</t>
  </si>
  <si>
    <t>7.3.4.27</t>
  </si>
  <si>
    <t>Anemone hupehensis Elfin swan</t>
  </si>
  <si>
    <t>7.3.4.28</t>
  </si>
  <si>
    <t xml:space="preserve">Aspidistra elatior </t>
  </si>
  <si>
    <t>7.3.4.29</t>
  </si>
  <si>
    <t>Géranium macrorrhizum</t>
  </si>
  <si>
    <t>7.3.4.30</t>
  </si>
  <si>
    <t>Liriope muscari Big Blue</t>
  </si>
  <si>
    <t>7.3.4.31</t>
  </si>
  <si>
    <t>Reineckea carnea</t>
  </si>
  <si>
    <t>7.3.4.32</t>
  </si>
  <si>
    <t xml:space="preserve">Speirantha convallarioides </t>
  </si>
  <si>
    <t>7.4</t>
  </si>
  <si>
    <t>Accessoires de plantation</t>
  </si>
  <si>
    <t>7.4.1</t>
  </si>
  <si>
    <t>Fourniture et mise en place d'un ancrage de motte pour arbres</t>
  </si>
  <si>
    <t>u</t>
  </si>
  <si>
    <t>7.4.2</t>
  </si>
  <si>
    <t>Fourniture et mise en place de barrière antiracinaire (10ml/arbre)</t>
  </si>
  <si>
    <t>7.4.3</t>
  </si>
  <si>
    <t>Fourniture et mise en œuvre d'un mulch broyat de feuillus sur une épaisseur de 10cm</t>
  </si>
  <si>
    <t>7.4.4</t>
  </si>
  <si>
    <t>Fourniture et mise en œuvre d'une toile coco</t>
  </si>
  <si>
    <t>7.5</t>
  </si>
  <si>
    <t>Travaux de plantation</t>
  </si>
  <si>
    <t>7.5.1</t>
  </si>
  <si>
    <t>Arbres et Cépées</t>
  </si>
  <si>
    <t>7.5.2</t>
  </si>
  <si>
    <t>Arbustes</t>
  </si>
  <si>
    <t>7.5.3</t>
  </si>
  <si>
    <t>Vivaces, graminées, couvre sols</t>
  </si>
  <si>
    <t>7.5.4</t>
  </si>
  <si>
    <t>Bulbes</t>
  </si>
  <si>
    <t>7.6</t>
  </si>
  <si>
    <t>Semis</t>
  </si>
  <si>
    <t>7.6.1</t>
  </si>
  <si>
    <t>Gazon</t>
  </si>
  <si>
    <t>7.7</t>
  </si>
  <si>
    <t>Confortement des plantations pendant 1an</t>
  </si>
  <si>
    <t>7.7.1</t>
  </si>
  <si>
    <t>Confortement des arbres et cépées</t>
  </si>
  <si>
    <t>7.7.2</t>
  </si>
  <si>
    <t>Confortement des massifs</t>
  </si>
  <si>
    <t>7.7.3</t>
  </si>
  <si>
    <t>Confortement des Gazons</t>
  </si>
  <si>
    <t>8.1</t>
  </si>
  <si>
    <t>Fourniture et pose de main courante en fer acier</t>
  </si>
  <si>
    <t>8.2</t>
  </si>
  <si>
    <t>Fourniture et pose d'une clôture barreaudée hauteur 1,80m de type 5010 de chez Normaclo ou similaire</t>
  </si>
  <si>
    <t>8.3</t>
  </si>
  <si>
    <t>Fourniture et pose d'une clôture treillis soudée 1,80m</t>
  </si>
  <si>
    <t>8.4</t>
  </si>
  <si>
    <t>Fourniture et pose d'un portillon (hauteur 1,80m, largeur 0,9m) de type 5010  Normaclo ou similaire, compris contrôle d'accès par badge</t>
  </si>
  <si>
    <t>8.5</t>
  </si>
  <si>
    <t>Fourniture et pose d'un portillon (hauteur 1,80m, largeur 1,1m) de type 5010  Normaclo ou similaire, compris contrôle d'accès par badge</t>
  </si>
  <si>
    <t>8.6</t>
  </si>
  <si>
    <t>Portail coulissant (hauteur 1,80m, largeur 5,50m) de type 5010 de chez Normaclo ou similaire, compris motorisation, contrôle d'accès par badge et boucle magnétique</t>
  </si>
  <si>
    <t>8.7</t>
  </si>
  <si>
    <t>Portail coulissant (hauteur 1,80m, largeur 4,00m) de type 5010 de chez Normaclo ou similaire, compris motorisation, contrôle d'accès par badge et boucle magnétique</t>
  </si>
  <si>
    <t>9.1</t>
  </si>
  <si>
    <t xml:space="preserve">Fourniture et mise en place d'une corbeille </t>
  </si>
  <si>
    <t>9.2</t>
  </si>
  <si>
    <t>Fourniture et mise en place de banc bois et acier</t>
  </si>
  <si>
    <t>9.2.1</t>
  </si>
  <si>
    <t>Banc en bois et acier droit de type Landscape LPC150 MMCite ou similaire</t>
  </si>
  <si>
    <t>9.2.2</t>
  </si>
  <si>
    <t>Banc en bois et acier arrondi de type Landscape LPC110a MMCite ou similaire sous abri fumeur</t>
  </si>
  <si>
    <t>9.3</t>
  </si>
  <si>
    <t>Fourniture et mise en place de Chaise</t>
  </si>
  <si>
    <t>9.4</t>
  </si>
  <si>
    <t>Fourniture et mise en place de Table</t>
  </si>
  <si>
    <t>9.5</t>
  </si>
  <si>
    <t>Fourniture et mise en place de Enrochements</t>
  </si>
  <si>
    <t>9.6</t>
  </si>
  <si>
    <t>Fourniture et mise en place de pots</t>
  </si>
  <si>
    <t>9.7</t>
  </si>
  <si>
    <t>Jardinière sur mesure en Acier corten et bois</t>
  </si>
  <si>
    <t>Ens</t>
  </si>
  <si>
    <t>9.8</t>
  </si>
  <si>
    <t>Bloc en Pierre naturelle taillé brute (0,25x0,25, Longueur variable)</t>
  </si>
  <si>
    <t>LOT 16 : XX</t>
  </si>
  <si>
    <t>AMENAGEMENTS PAYSAGERS</t>
  </si>
  <si>
    <t>Prorata (1,5% du montant)</t>
  </si>
  <si>
    <t>2.6.7</t>
  </si>
  <si>
    <t>Structure de Platelage bois</t>
  </si>
  <si>
    <t>3.1.3</t>
  </si>
  <si>
    <t>Dalle et poutre pour Kiosque Fumeur</t>
  </si>
  <si>
    <t>Structure de Cheminement Piéton - Béton microdésactivé</t>
  </si>
  <si>
    <t>Fourniture et garantie de reprise (1 an) des espèces comestibles et parfumées</t>
  </si>
  <si>
    <t>7.3.1.8</t>
  </si>
  <si>
    <t>Tilia Henryana</t>
  </si>
  <si>
    <t>Installation de chantier (Pro-Rata 1,5%)</t>
  </si>
  <si>
    <t>%</t>
  </si>
  <si>
    <t>4.10</t>
  </si>
  <si>
    <t>4.10.1</t>
  </si>
  <si>
    <t>4.10.2</t>
  </si>
  <si>
    <t>4.10.3</t>
  </si>
  <si>
    <t>4.10.4</t>
  </si>
  <si>
    <t>4.10.5</t>
  </si>
  <si>
    <t>4.10.6</t>
  </si>
  <si>
    <t>4.10.7</t>
  </si>
  <si>
    <t>7.3.3.11</t>
  </si>
  <si>
    <t>7.3.3.12</t>
  </si>
  <si>
    <t>7.3.3.13</t>
  </si>
  <si>
    <t>7.3.3.14</t>
  </si>
  <si>
    <t>7.3.3.15</t>
  </si>
  <si>
    <t>Amelanchier, en Conteneur, 60/80</t>
  </si>
  <si>
    <t>Ribes odoratum,  en Conteneur, 60/80</t>
  </si>
  <si>
    <t>Ribes nigra, en Conteneur, 60/80</t>
  </si>
  <si>
    <t>Prunus tomentosa, en Conteneur, 60/80</t>
  </si>
  <si>
    <t>Fourniture et pose de Pavé long (Boutisse/Longrine, Barette) en pierre naturelle largeur 7cm, longueur variable, hauteur 10cm de type Calminia de chez Acadie ou similaire</t>
  </si>
  <si>
    <t>Vaccinium americanum/corymbosum,  en Conteneur, 60/80</t>
  </si>
  <si>
    <t>- Tiges, cultivés distancés, sujet d'exception, en motte grillagée, 70/80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</si>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</sst>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 ##0;\-#.##0;"/>
    <numFmt numFmtId="165" formatCode="#,##0.00\ &quot;€&quot;"/>
    <numFmt numFmtId="166" formatCode="_-* #,##0.00\ [$€-1]_-;\-* #,##0.00\ [$€-1]_-;_-* &quot;-&quot;??\ [$€-1]_-"/>
    <numFmt numFmtId="167" formatCode="#,##0.000"/>
  </numFmts>
  <fonts count="6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Verdana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Arial Narrow"/>
      <family val="1"/>
    </font>
    <font>
      <b/>
      <i/>
      <sz val="9"/>
      <color rgb="FF000000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20" fillId="0" borderId="0"/>
    <xf numFmtId="0" fontId="30" fillId="0" borderId="0"/>
    <xf numFmtId="0" fontId="40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</cellStyleXfs>
  <cellXfs count="245">
    <xf numFmtId="0" fontId="0" fillId="0" borderId="0" xfId="0"/>
    <xf numFmtId="0" fontId="17" fillId="0" borderId="0" xfId="0" applyFont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center" vertical="top" wrapText="1"/>
    </xf>
    <xf numFmtId="0" fontId="0" fillId="0" borderId="19" xfId="0" applyBorder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4" fillId="0" borderId="16" xfId="10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13" xfId="1" applyBorder="1">
      <alignment horizontal="left" vertical="top" wrapText="1"/>
    </xf>
    <xf numFmtId="0" fontId="10" fillId="0" borderId="14" xfId="27" applyBorder="1">
      <alignment horizontal="left" vertical="top" wrapText="1"/>
    </xf>
    <xf numFmtId="0" fontId="0" fillId="0" borderId="9" xfId="0" applyBorder="1" applyAlignment="1" applyProtection="1">
      <alignment horizontal="left" vertical="top"/>
      <protection locked="0"/>
    </xf>
    <xf numFmtId="0" fontId="1" fillId="0" borderId="10" xfId="1" applyBorder="1">
      <alignment horizontal="left" vertical="top" wrapText="1"/>
    </xf>
    <xf numFmtId="0" fontId="10" fillId="0" borderId="12" xfId="27" applyBorder="1">
      <alignment horizontal="left" vertical="top" wrapText="1"/>
    </xf>
    <xf numFmtId="0" fontId="1" fillId="0" borderId="4" xfId="1" applyBorder="1">
      <alignment horizontal="left" vertical="top" wrapText="1"/>
    </xf>
    <xf numFmtId="0" fontId="10" fillId="0" borderId="17" xfId="27" applyBorder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19" fillId="2" borderId="0" xfId="0" applyNumberFormat="1" applyFont="1" applyFill="1" applyAlignment="1">
      <alignment horizontal="left" vertical="top" wrapText="1"/>
    </xf>
    <xf numFmtId="0" fontId="24" fillId="0" borderId="0" xfId="0" applyFont="1"/>
    <xf numFmtId="0" fontId="21" fillId="0" borderId="0" xfId="0" applyFont="1" applyAlignment="1">
      <alignment horizontal="left" vertical="center" wrapText="1"/>
    </xf>
    <xf numFmtId="0" fontId="0" fillId="0" borderId="10" xfId="0" applyBorder="1" applyAlignment="1">
      <alignment horizontal="left" vertical="top" wrapText="1"/>
    </xf>
    <xf numFmtId="4" fontId="22" fillId="3" borderId="31" xfId="0" applyNumberFormat="1" applyFont="1" applyFill="1" applyBorder="1" applyAlignment="1">
      <alignment horizontal="center" vertical="center" wrapText="1"/>
    </xf>
    <xf numFmtId="4" fontId="0" fillId="0" borderId="19" xfId="0" applyNumberFormat="1" applyBorder="1" applyAlignment="1">
      <alignment horizontal="left" vertical="top" wrapText="1"/>
    </xf>
    <xf numFmtId="4" fontId="0" fillId="0" borderId="9" xfId="0" applyNumberFormat="1" applyBorder="1" applyAlignment="1">
      <alignment horizontal="left" vertical="top" wrapText="1"/>
    </xf>
    <xf numFmtId="4" fontId="0" fillId="0" borderId="9" xfId="0" applyNumberFormat="1" applyBorder="1" applyAlignment="1" applyProtection="1">
      <alignment horizontal="center" vertical="top" wrapText="1"/>
      <protection locked="0"/>
    </xf>
    <xf numFmtId="4" fontId="0" fillId="0" borderId="2" xfId="0" applyNumberFormat="1" applyBorder="1" applyAlignment="1">
      <alignment horizontal="left" vertical="top" wrapText="1"/>
    </xf>
    <xf numFmtId="4" fontId="0" fillId="0" borderId="1" xfId="0" applyNumberFormat="1" applyBorder="1" applyAlignment="1">
      <alignment horizontal="left" vertical="top" wrapText="1"/>
    </xf>
    <xf numFmtId="4" fontId="0" fillId="0" borderId="0" xfId="0" applyNumberFormat="1"/>
    <xf numFmtId="4" fontId="17" fillId="0" borderId="0" xfId="0" applyNumberFormat="1" applyFont="1" applyAlignment="1">
      <alignment horizontal="right" vertical="top" wrapText="1"/>
    </xf>
    <xf numFmtId="4" fontId="0" fillId="0" borderId="9" xfId="0" applyNumberFormat="1" applyBorder="1" applyAlignment="1" applyProtection="1">
      <alignment horizontal="left" vertical="top"/>
      <protection locked="0"/>
    </xf>
    <xf numFmtId="4" fontId="22" fillId="3" borderId="13" xfId="0" applyNumberFormat="1" applyFont="1" applyFill="1" applyBorder="1" applyAlignment="1">
      <alignment horizontal="center" vertical="center" wrapText="1"/>
    </xf>
    <xf numFmtId="4" fontId="0" fillId="0" borderId="18" xfId="0" applyNumberFormat="1" applyBorder="1" applyAlignment="1">
      <alignment horizontal="left" vertical="top" wrapText="1"/>
    </xf>
    <xf numFmtId="4" fontId="0" fillId="0" borderId="11" xfId="0" applyNumberFormat="1" applyBorder="1" applyAlignment="1">
      <alignment horizontal="left" vertical="top" wrapText="1"/>
    </xf>
    <xf numFmtId="4" fontId="0" fillId="0" borderId="11" xfId="0" applyNumberFormat="1" applyBorder="1" applyAlignment="1" applyProtection="1">
      <alignment horizontal="center" vertical="top" wrapText="1"/>
      <protection locked="0"/>
    </xf>
    <xf numFmtId="4" fontId="0" fillId="0" borderId="6" xfId="0" applyNumberFormat="1" applyBorder="1" applyAlignment="1">
      <alignment horizontal="left" vertical="top" wrapText="1"/>
    </xf>
    <xf numFmtId="4" fontId="23" fillId="3" borderId="28" xfId="0" applyNumberFormat="1" applyFont="1" applyFill="1" applyBorder="1" applyAlignment="1">
      <alignment horizontal="left" vertical="center" wrapText="1"/>
    </xf>
    <xf numFmtId="4" fontId="23" fillId="3" borderId="3" xfId="0" applyNumberFormat="1" applyFont="1" applyFill="1" applyBorder="1" applyAlignment="1">
      <alignment horizontal="left" vertical="center" wrapText="1"/>
    </xf>
    <xf numFmtId="4" fontId="0" fillId="0" borderId="3" xfId="0" applyNumberFormat="1" applyBorder="1" applyAlignment="1">
      <alignment horizontal="left" vertical="top" wrapText="1"/>
    </xf>
    <xf numFmtId="165" fontId="22" fillId="3" borderId="31" xfId="0" applyNumberFormat="1" applyFont="1" applyFill="1" applyBorder="1" applyAlignment="1">
      <alignment horizontal="center" vertical="center" wrapText="1"/>
    </xf>
    <xf numFmtId="165" fontId="0" fillId="0" borderId="19" xfId="0" applyNumberFormat="1" applyBorder="1" applyAlignment="1">
      <alignment horizontal="left" vertical="top" wrapText="1"/>
    </xf>
    <xf numFmtId="165" fontId="0" fillId="0" borderId="20" xfId="0" applyNumberFormat="1" applyBorder="1" applyAlignment="1">
      <alignment horizontal="left" vertical="top" wrapText="1"/>
    </xf>
    <xf numFmtId="165" fontId="0" fillId="0" borderId="9" xfId="0" applyNumberFormat="1" applyBorder="1" applyAlignment="1">
      <alignment horizontal="left" vertical="top" wrapText="1"/>
    </xf>
    <xf numFmtId="165" fontId="0" fillId="0" borderId="8" xfId="0" applyNumberFormat="1" applyBorder="1" applyAlignment="1">
      <alignment horizontal="left" vertical="top" wrapText="1"/>
    </xf>
    <xf numFmtId="165" fontId="0" fillId="0" borderId="9" xfId="0" applyNumberFormat="1" applyBorder="1" applyAlignment="1" applyProtection="1">
      <alignment horizontal="center" vertical="top" wrapText="1"/>
      <protection locked="0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2" xfId="0" applyNumberFormat="1" applyBorder="1" applyAlignment="1">
      <alignment horizontal="left" vertical="top" wrapText="1"/>
    </xf>
    <xf numFmtId="165" fontId="0" fillId="0" borderId="5" xfId="0" applyNumberFormat="1" applyBorder="1" applyAlignment="1">
      <alignment horizontal="left" vertical="top" wrapText="1"/>
    </xf>
    <xf numFmtId="165" fontId="0" fillId="0" borderId="1" xfId="0" applyNumberFormat="1" applyBorder="1" applyAlignment="1">
      <alignment horizontal="left" vertical="top" wrapText="1"/>
    </xf>
    <xf numFmtId="165" fontId="0" fillId="0" borderId="0" xfId="0" applyNumberFormat="1"/>
    <xf numFmtId="165" fontId="17" fillId="0" borderId="0" xfId="0" applyNumberFormat="1" applyFont="1" applyAlignment="1">
      <alignment horizontal="right" vertical="top" wrapText="1"/>
    </xf>
    <xf numFmtId="165" fontId="22" fillId="3" borderId="21" xfId="0" applyNumberFormat="1" applyFont="1" applyFill="1" applyBorder="1" applyAlignment="1">
      <alignment horizontal="center" vertical="center" wrapText="1"/>
    </xf>
    <xf numFmtId="4" fontId="0" fillId="0" borderId="9" xfId="0" applyNumberFormat="1" applyBorder="1" applyAlignment="1" applyProtection="1">
      <alignment horizontal="center" vertical="top"/>
      <protection locked="0"/>
    </xf>
    <xf numFmtId="0" fontId="27" fillId="5" borderId="0" xfId="45" applyFont="1" applyFill="1" applyAlignment="1">
      <alignment horizontal="center" vertical="center"/>
    </xf>
    <xf numFmtId="0" fontId="28" fillId="5" borderId="0" xfId="45" applyFont="1" applyFill="1" applyAlignment="1">
      <alignment horizontal="center" vertical="center"/>
    </xf>
    <xf numFmtId="0" fontId="29" fillId="5" borderId="0" xfId="45" applyFont="1" applyFill="1"/>
    <xf numFmtId="0" fontId="29" fillId="5" borderId="0" xfId="45" applyFont="1" applyFill="1" applyAlignment="1">
      <alignment vertical="center"/>
    </xf>
    <xf numFmtId="49" fontId="29" fillId="5" borderId="0" xfId="45" applyNumberFormat="1" applyFont="1" applyFill="1" applyAlignment="1">
      <alignment vertical="center"/>
    </xf>
    <xf numFmtId="49" fontId="29" fillId="5" borderId="0" xfId="46" applyNumberFormat="1" applyFont="1" applyFill="1" applyAlignment="1">
      <alignment horizontal="center" vertical="top"/>
    </xf>
    <xf numFmtId="0" fontId="31" fillId="5" borderId="0" xfId="45" applyFont="1" applyFill="1" applyAlignment="1">
      <alignment vertical="center"/>
    </xf>
    <xf numFmtId="0" fontId="29" fillId="4" borderId="0" xfId="45" applyFont="1" applyFill="1" applyAlignment="1">
      <alignment horizontal="centerContinuous" vertical="center"/>
    </xf>
    <xf numFmtId="0" fontId="29" fillId="5" borderId="0" xfId="46" applyFont="1" applyFill="1" applyAlignment="1">
      <alignment horizontal="left" vertical="center"/>
    </xf>
    <xf numFmtId="0" fontId="29" fillId="5" borderId="0" xfId="45" applyFont="1" applyFill="1" applyAlignment="1">
      <alignment horizontal="centerContinuous" vertical="center"/>
    </xf>
    <xf numFmtId="0" fontId="32" fillId="5" borderId="0" xfId="46" applyFont="1" applyFill="1" applyAlignment="1">
      <alignment horizontal="left" vertical="center" indent="1"/>
    </xf>
    <xf numFmtId="0" fontId="29" fillId="5" borderId="0" xfId="45" applyFont="1" applyFill="1" applyAlignment="1">
      <alignment horizontal="left" vertical="center"/>
    </xf>
    <xf numFmtId="0" fontId="32" fillId="5" borderId="0" xfId="45" applyFont="1" applyFill="1" applyAlignment="1">
      <alignment horizontal="left" vertical="center"/>
    </xf>
    <xf numFmtId="0" fontId="32" fillId="5" borderId="0" xfId="45" applyFont="1" applyFill="1" applyAlignment="1">
      <alignment vertical="center"/>
    </xf>
    <xf numFmtId="165" fontId="32" fillId="5" borderId="0" xfId="45" applyNumberFormat="1" applyFont="1" applyFill="1" applyAlignment="1">
      <alignment horizontal="center"/>
    </xf>
    <xf numFmtId="0" fontId="33" fillId="5" borderId="0" xfId="45" applyFont="1" applyFill="1" applyAlignment="1">
      <alignment horizontal="left" vertical="center"/>
    </xf>
    <xf numFmtId="0" fontId="33" fillId="5" borderId="0" xfId="45" applyFont="1" applyFill="1" applyAlignment="1">
      <alignment vertical="center"/>
    </xf>
    <xf numFmtId="0" fontId="34" fillId="5" borderId="0" xfId="45" applyFont="1" applyFill="1" applyAlignment="1">
      <alignment vertical="center"/>
    </xf>
    <xf numFmtId="165" fontId="34" fillId="5" borderId="0" xfId="45" applyNumberFormat="1" applyFont="1" applyFill="1" applyAlignment="1">
      <alignment horizontal="center"/>
    </xf>
    <xf numFmtId="2" fontId="34" fillId="5" borderId="0" xfId="45" applyNumberFormat="1" applyFont="1" applyFill="1" applyAlignment="1">
      <alignment horizontal="center"/>
    </xf>
    <xf numFmtId="0" fontId="29" fillId="5" borderId="0" xfId="46" applyFont="1" applyFill="1" applyAlignment="1">
      <alignment horizontal="justify" vertical="center"/>
    </xf>
    <xf numFmtId="0" fontId="35" fillId="4" borderId="0" xfId="45" applyFont="1" applyFill="1" applyAlignment="1">
      <alignment horizontal="right" vertical="center"/>
    </xf>
    <xf numFmtId="0" fontId="33" fillId="5" borderId="0" xfId="45" applyFont="1" applyFill="1"/>
    <xf numFmtId="0" fontId="33" fillId="5" borderId="0" xfId="46" applyFont="1" applyFill="1"/>
    <xf numFmtId="0" fontId="33" fillId="5" borderId="35" xfId="46" applyFont="1" applyFill="1" applyBorder="1"/>
    <xf numFmtId="0" fontId="33" fillId="5" borderId="0" xfId="46" applyFont="1" applyFill="1" applyAlignment="1">
      <alignment horizontal="center"/>
    </xf>
    <xf numFmtId="0" fontId="33" fillId="5" borderId="36" xfId="46" applyFont="1" applyFill="1" applyBorder="1"/>
    <xf numFmtId="0" fontId="36" fillId="5" borderId="0" xfId="45" applyFont="1" applyFill="1"/>
    <xf numFmtId="0" fontId="37" fillId="5" borderId="0" xfId="45" applyFont="1" applyFill="1"/>
    <xf numFmtId="0" fontId="39" fillId="0" borderId="0" xfId="45" applyFont="1"/>
    <xf numFmtId="0" fontId="39" fillId="0" borderId="0" xfId="45" applyFont="1" applyAlignment="1">
      <alignment horizontal="center" vertical="center"/>
    </xf>
    <xf numFmtId="0" fontId="41" fillId="0" borderId="0" xfId="45" applyFont="1"/>
    <xf numFmtId="0" fontId="42" fillId="0" borderId="0" xfId="45" applyFont="1" applyAlignment="1">
      <alignment vertical="center" textRotation="90"/>
    </xf>
    <xf numFmtId="0" fontId="43" fillId="0" borderId="0" xfId="45" applyFont="1" applyAlignment="1">
      <alignment vertical="center"/>
    </xf>
    <xf numFmtId="0" fontId="44" fillId="0" borderId="0" xfId="45" applyFont="1" applyAlignment="1">
      <alignment horizontal="left" vertical="center" indent="3"/>
    </xf>
    <xf numFmtId="0" fontId="41" fillId="0" borderId="0" xfId="45" applyFont="1" applyAlignment="1">
      <alignment vertical="center"/>
    </xf>
    <xf numFmtId="0" fontId="44" fillId="0" borderId="0" xfId="45" applyFont="1" applyAlignment="1">
      <alignment horizontal="left" vertical="center" indent="1"/>
    </xf>
    <xf numFmtId="0" fontId="45" fillId="0" borderId="0" xfId="45" applyFont="1" applyAlignment="1">
      <alignment horizontal="left" vertical="center" indent="3"/>
    </xf>
    <xf numFmtId="0" fontId="46" fillId="0" borderId="0" xfId="45" applyFont="1" applyAlignment="1">
      <alignment vertical="center"/>
    </xf>
    <xf numFmtId="0" fontId="45" fillId="0" borderId="0" xfId="45" applyFont="1" applyAlignment="1">
      <alignment horizontal="left" vertical="center" indent="1"/>
    </xf>
    <xf numFmtId="0" fontId="48" fillId="0" borderId="0" xfId="48" applyFont="1" applyBorder="1" applyAlignment="1" applyProtection="1">
      <alignment horizontal="left" vertical="center" indent="3"/>
    </xf>
    <xf numFmtId="0" fontId="46" fillId="0" borderId="0" xfId="45" applyFont="1" applyAlignment="1">
      <alignment horizontal="left" vertical="center" indent="3"/>
    </xf>
    <xf numFmtId="0" fontId="46" fillId="0" borderId="0" xfId="45" applyFont="1" applyAlignment="1">
      <alignment horizontal="left" vertical="center" indent="1"/>
    </xf>
    <xf numFmtId="0" fontId="48" fillId="0" borderId="0" xfId="48" applyFont="1" applyBorder="1" applyAlignment="1" applyProtection="1">
      <alignment horizontal="left" vertical="center" indent="1"/>
    </xf>
    <xf numFmtId="0" fontId="44" fillId="0" borderId="0" xfId="45" applyFont="1"/>
    <xf numFmtId="0" fontId="50" fillId="0" borderId="40" xfId="45" applyFont="1" applyBorder="1" applyAlignment="1">
      <alignment vertical="center" wrapText="1"/>
    </xf>
    <xf numFmtId="0" fontId="39" fillId="0" borderId="40" xfId="45" applyFont="1" applyBorder="1"/>
    <xf numFmtId="0" fontId="52" fillId="0" borderId="40" xfId="45" applyFont="1" applyBorder="1" applyAlignment="1">
      <alignment vertical="center"/>
    </xf>
    <xf numFmtId="49" fontId="54" fillId="0" borderId="22" xfId="45" applyNumberFormat="1" applyFont="1" applyBorder="1" applyAlignment="1">
      <alignment horizontal="center" vertical="center"/>
    </xf>
    <xf numFmtId="0" fontId="39" fillId="0" borderId="42" xfId="45" applyFont="1" applyBorder="1" applyAlignment="1">
      <alignment vertical="center"/>
    </xf>
    <xf numFmtId="0" fontId="43" fillId="0" borderId="38" xfId="45" applyFont="1" applyBorder="1" applyAlignment="1">
      <alignment horizontal="center" vertical="top" wrapText="1"/>
    </xf>
    <xf numFmtId="0" fontId="54" fillId="0" borderId="23" xfId="45" applyFont="1" applyBorder="1" applyAlignment="1">
      <alignment horizontal="left" vertical="top"/>
    </xf>
    <xf numFmtId="0" fontId="43" fillId="0" borderId="41" xfId="45" applyFont="1" applyBorder="1" applyAlignment="1">
      <alignment horizontal="center" vertical="center" wrapText="1"/>
    </xf>
    <xf numFmtId="0" fontId="54" fillId="0" borderId="44" xfId="45" applyFont="1" applyBorder="1" applyAlignment="1">
      <alignment horizontal="center" vertical="center"/>
    </xf>
    <xf numFmtId="49" fontId="54" fillId="0" borderId="22" xfId="45" applyNumberFormat="1" applyFont="1" applyBorder="1" applyAlignment="1">
      <alignment horizontal="left" vertical="top"/>
    </xf>
    <xf numFmtId="0" fontId="54" fillId="0" borderId="29" xfId="45" applyFont="1" applyBorder="1" applyAlignment="1">
      <alignment horizontal="right" vertical="center"/>
    </xf>
    <xf numFmtId="0" fontId="39" fillId="7" borderId="41" xfId="45" applyFont="1" applyFill="1" applyBorder="1" applyAlignment="1">
      <alignment horizontal="center" vertical="center"/>
    </xf>
    <xf numFmtId="0" fontId="39" fillId="7" borderId="42" xfId="45" applyFont="1" applyFill="1" applyBorder="1" applyAlignment="1">
      <alignment horizontal="center" vertical="center"/>
    </xf>
    <xf numFmtId="0" fontId="54" fillId="7" borderId="42" xfId="45" quotePrefix="1" applyFont="1" applyFill="1" applyBorder="1" applyAlignment="1">
      <alignment horizontal="right" vertical="center"/>
    </xf>
    <xf numFmtId="14" fontId="54" fillId="7" borderId="43" xfId="45" quotePrefix="1" applyNumberFormat="1" applyFont="1" applyFill="1" applyBorder="1" applyAlignment="1">
      <alignment horizontal="center" vertical="center"/>
    </xf>
    <xf numFmtId="0" fontId="44" fillId="0" borderId="35" xfId="45" applyFont="1" applyBorder="1" applyAlignment="1">
      <alignment vertical="center"/>
    </xf>
    <xf numFmtId="0" fontId="44" fillId="0" borderId="35" xfId="45" applyFont="1" applyBorder="1"/>
    <xf numFmtId="0" fontId="39" fillId="0" borderId="35" xfId="45" applyFont="1" applyBorder="1"/>
    <xf numFmtId="0" fontId="44" fillId="0" borderId="0" xfId="45" applyFont="1" applyAlignment="1">
      <alignment vertical="center"/>
    </xf>
    <xf numFmtId="0" fontId="44" fillId="0" borderId="42" xfId="45" applyFont="1" applyBorder="1" applyAlignment="1">
      <alignment vertical="center"/>
    </xf>
    <xf numFmtId="0" fontId="44" fillId="0" borderId="42" xfId="45" applyFont="1" applyBorder="1"/>
    <xf numFmtId="0" fontId="39" fillId="0" borderId="42" xfId="45" applyFont="1" applyBorder="1"/>
    <xf numFmtId="0" fontId="39" fillId="0" borderId="0" xfId="45" applyFont="1" applyAlignment="1">
      <alignment horizontal="left" indent="2"/>
    </xf>
    <xf numFmtId="0" fontId="54" fillId="0" borderId="0" xfId="45" applyFont="1"/>
    <xf numFmtId="0" fontId="39" fillId="0" borderId="39" xfId="45" applyFont="1" applyBorder="1"/>
    <xf numFmtId="0" fontId="39" fillId="0" borderId="22" xfId="45" applyFont="1" applyBorder="1"/>
    <xf numFmtId="0" fontId="39" fillId="0" borderId="43" xfId="45" applyFont="1" applyBorder="1"/>
    <xf numFmtId="0" fontId="55" fillId="6" borderId="0" xfId="45" applyFont="1" applyFill="1"/>
    <xf numFmtId="0" fontId="56" fillId="6" borderId="0" xfId="45" applyFont="1" applyFill="1"/>
    <xf numFmtId="0" fontId="56" fillId="6" borderId="0" xfId="45" applyFont="1" applyFill="1" applyAlignment="1">
      <alignment horizontal="center"/>
    </xf>
    <xf numFmtId="0" fontId="57" fillId="0" borderId="37" xfId="45" applyFont="1" applyBorder="1" applyAlignment="1">
      <alignment horizontal="center" vertical="center"/>
    </xf>
    <xf numFmtId="0" fontId="58" fillId="0" borderId="37" xfId="45" applyFont="1" applyBorder="1" applyAlignment="1">
      <alignment horizontal="center" vertical="center"/>
    </xf>
    <xf numFmtId="0" fontId="38" fillId="0" borderId="0" xfId="45" applyFont="1"/>
    <xf numFmtId="0" fontId="40" fillId="0" borderId="0" xfId="47" applyFill="1"/>
    <xf numFmtId="0" fontId="53" fillId="0" borderId="38" xfId="45" applyFont="1" applyBorder="1" applyAlignment="1">
      <alignment horizontal="right" vertical="center" wrapText="1"/>
    </xf>
    <xf numFmtId="0" fontId="51" fillId="0" borderId="40" xfId="45" applyFont="1" applyBorder="1" applyAlignment="1">
      <alignment horizontal="right" vertical="center"/>
    </xf>
    <xf numFmtId="0" fontId="53" fillId="0" borderId="35" xfId="45" applyFont="1" applyBorder="1" applyAlignment="1">
      <alignment horizontal="right" wrapText="1"/>
    </xf>
    <xf numFmtId="0" fontId="51" fillId="0" borderId="0" xfId="45" applyFont="1" applyAlignment="1">
      <alignment horizontal="right" vertical="top"/>
    </xf>
    <xf numFmtId="0" fontId="53" fillId="0" borderId="0" xfId="45" applyFont="1" applyAlignment="1">
      <alignment horizontal="right" wrapText="1"/>
    </xf>
    <xf numFmtId="0" fontId="42" fillId="6" borderId="0" xfId="45" applyFont="1" applyFill="1" applyAlignment="1">
      <alignment horizontal="center" vertical="center" textRotation="90"/>
    </xf>
    <xf numFmtId="0" fontId="39" fillId="0" borderId="0" xfId="45" applyFont="1" applyAlignment="1">
      <alignment vertical="center"/>
    </xf>
    <xf numFmtId="0" fontId="51" fillId="0" borderId="42" xfId="45" applyFont="1" applyBorder="1" applyAlignment="1">
      <alignment horizontal="right" vertical="top"/>
    </xf>
    <xf numFmtId="14" fontId="58" fillId="0" borderId="44" xfId="45" applyNumberFormat="1" applyFont="1" applyBorder="1" applyAlignment="1">
      <alignment horizontal="center" vertical="center"/>
    </xf>
    <xf numFmtId="0" fontId="61" fillId="0" borderId="0" xfId="0" applyFont="1"/>
    <xf numFmtId="0" fontId="63" fillId="0" borderId="10" xfId="1" applyFont="1" applyBorder="1">
      <alignment horizontal="left" vertical="top" wrapText="1"/>
    </xf>
    <xf numFmtId="0" fontId="64" fillId="0" borderId="12" xfId="27" applyFont="1" applyBorder="1">
      <alignment horizontal="left" vertical="top" wrapText="1"/>
    </xf>
    <xf numFmtId="0" fontId="61" fillId="0" borderId="9" xfId="0" applyFont="1" applyBorder="1" applyAlignment="1" applyProtection="1">
      <alignment horizontal="left" vertical="top"/>
      <protection locked="0"/>
    </xf>
    <xf numFmtId="4" fontId="61" fillId="0" borderId="9" xfId="0" applyNumberFormat="1" applyFont="1" applyBorder="1" applyAlignment="1" applyProtection="1">
      <alignment horizontal="left" vertical="top"/>
      <protection locked="0"/>
    </xf>
    <xf numFmtId="165" fontId="61" fillId="0" borderId="9" xfId="0" applyNumberFormat="1" applyFont="1" applyBorder="1" applyAlignment="1" applyProtection="1">
      <alignment horizontal="center" vertical="top" wrapText="1"/>
      <protection locked="0"/>
    </xf>
    <xf numFmtId="4" fontId="61" fillId="0" borderId="3" xfId="0" applyNumberFormat="1" applyFont="1" applyBorder="1" applyAlignment="1">
      <alignment horizontal="left" vertical="top" wrapText="1"/>
    </xf>
    <xf numFmtId="0" fontId="61" fillId="0" borderId="10" xfId="0" applyFont="1" applyBorder="1" applyAlignment="1">
      <alignment horizontal="left" vertical="top" wrapText="1"/>
    </xf>
    <xf numFmtId="49" fontId="61" fillId="0" borderId="0" xfId="0" applyNumberFormat="1" applyFont="1" applyAlignment="1">
      <alignment horizontal="left" vertical="top" wrapText="1"/>
    </xf>
    <xf numFmtId="0" fontId="9" fillId="0" borderId="12" xfId="27" applyFont="1" applyBorder="1">
      <alignment horizontal="left" vertical="top" wrapText="1"/>
    </xf>
    <xf numFmtId="165" fontId="29" fillId="5" borderId="0" xfId="45" applyNumberFormat="1" applyFont="1" applyFill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0" fillId="0" borderId="12" xfId="27" quotePrefix="1" applyBorder="1">
      <alignment horizontal="left" vertical="top" wrapText="1"/>
    </xf>
    <xf numFmtId="167" fontId="0" fillId="0" borderId="9" xfId="0" applyNumberFormat="1" applyBorder="1" applyAlignment="1" applyProtection="1">
      <alignment horizontal="center" vertical="top" wrapText="1"/>
      <protection locked="0"/>
    </xf>
    <xf numFmtId="0" fontId="38" fillId="5" borderId="37" xfId="45" applyFont="1" applyFill="1" applyBorder="1" applyAlignment="1">
      <alignment horizontal="center" vertical="center"/>
    </xf>
    <xf numFmtId="0" fontId="49" fillId="6" borderId="37" xfId="45" applyFont="1" applyFill="1" applyBorder="1" applyAlignment="1">
      <alignment horizontal="center" vertical="center"/>
    </xf>
    <xf numFmtId="0" fontId="49" fillId="6" borderId="37" xfId="45" applyFont="1" applyFill="1" applyBorder="1" applyAlignment="1">
      <alignment horizontal="center" vertical="center" wrapText="1"/>
    </xf>
    <xf numFmtId="0" fontId="49" fillId="6" borderId="32" xfId="45" applyFont="1" applyFill="1" applyBorder="1" applyAlignment="1">
      <alignment horizontal="center" vertical="center"/>
    </xf>
    <xf numFmtId="0" fontId="49" fillId="6" borderId="34" xfId="45" applyFont="1" applyFill="1" applyBorder="1" applyAlignment="1">
      <alignment horizontal="center" vertical="center"/>
    </xf>
    <xf numFmtId="49" fontId="38" fillId="0" borderId="32" xfId="45" applyNumberFormat="1" applyFont="1" applyBorder="1" applyAlignment="1">
      <alignment horizontal="center" vertical="center"/>
    </xf>
    <xf numFmtId="49" fontId="38" fillId="0" borderId="34" xfId="45" applyNumberFormat="1" applyFont="1" applyBorder="1" applyAlignment="1">
      <alignment horizontal="center" vertical="center"/>
    </xf>
    <xf numFmtId="0" fontId="38" fillId="0" borderId="37" xfId="45" applyFont="1" applyBorder="1" applyAlignment="1">
      <alignment horizontal="center" vertical="center"/>
    </xf>
    <xf numFmtId="14" fontId="38" fillId="0" borderId="32" xfId="45" applyNumberFormat="1" applyFont="1" applyBorder="1" applyAlignment="1">
      <alignment horizontal="center" vertical="center"/>
    </xf>
    <xf numFmtId="14" fontId="38" fillId="0" borderId="34" xfId="45" applyNumberFormat="1" applyFont="1" applyBorder="1" applyAlignment="1">
      <alignment horizontal="center" vertical="center"/>
    </xf>
    <xf numFmtId="0" fontId="38" fillId="0" borderId="37" xfId="45" applyFont="1" applyBorder="1" applyAlignment="1">
      <alignment horizontal="center" vertical="center" wrapText="1"/>
    </xf>
    <xf numFmtId="0" fontId="42" fillId="6" borderId="23" xfId="45" applyFont="1" applyFill="1" applyBorder="1" applyAlignment="1">
      <alignment horizontal="center" vertical="center" textRotation="90"/>
    </xf>
    <xf numFmtId="0" fontId="42" fillId="6" borderId="29" xfId="45" applyFont="1" applyFill="1" applyBorder="1" applyAlignment="1">
      <alignment horizontal="center" vertical="center" textRotation="90"/>
    </xf>
    <xf numFmtId="0" fontId="42" fillId="6" borderId="44" xfId="45" applyFont="1" applyFill="1" applyBorder="1" applyAlignment="1">
      <alignment horizontal="center" vertical="center" textRotation="90"/>
    </xf>
    <xf numFmtId="0" fontId="44" fillId="0" borderId="38" xfId="45" applyFont="1" applyBorder="1" applyAlignment="1">
      <alignment horizontal="left" vertical="center" indent="2"/>
    </xf>
    <xf numFmtId="0" fontId="44" fillId="0" borderId="35" xfId="45" applyFont="1" applyBorder="1" applyAlignment="1">
      <alignment horizontal="left" vertical="center" indent="2"/>
    </xf>
    <xf numFmtId="0" fontId="44" fillId="0" borderId="40" xfId="45" applyFont="1" applyBorder="1" applyAlignment="1">
      <alignment horizontal="left" vertical="center" indent="2"/>
    </xf>
    <xf numFmtId="0" fontId="44" fillId="0" borderId="0" xfId="45" applyFont="1" applyAlignment="1">
      <alignment horizontal="left" vertical="center" indent="2"/>
    </xf>
    <xf numFmtId="0" fontId="44" fillId="0" borderId="41" xfId="45" applyFont="1" applyBorder="1" applyAlignment="1">
      <alignment horizontal="left" vertical="center" indent="2"/>
    </xf>
    <xf numFmtId="0" fontId="44" fillId="0" borderId="42" xfId="45" applyFont="1" applyBorder="1" applyAlignment="1">
      <alignment horizontal="left" vertical="center" indent="2"/>
    </xf>
    <xf numFmtId="0" fontId="56" fillId="6" borderId="33" xfId="45" applyFont="1" applyFill="1" applyBorder="1" applyAlignment="1">
      <alignment horizontal="center"/>
    </xf>
    <xf numFmtId="0" fontId="57" fillId="0" borderId="32" xfId="45" applyFont="1" applyBorder="1" applyAlignment="1">
      <alignment horizontal="center" vertical="center"/>
    </xf>
    <xf numFmtId="0" fontId="57" fillId="0" borderId="33" xfId="45" applyFont="1" applyBorder="1" applyAlignment="1">
      <alignment horizontal="center" vertical="center"/>
    </xf>
    <xf numFmtId="0" fontId="57" fillId="0" borderId="34" xfId="45" applyFont="1" applyBorder="1" applyAlignment="1">
      <alignment horizontal="center" vertical="center"/>
    </xf>
    <xf numFmtId="0" fontId="44" fillId="0" borderId="38" xfId="45" applyFont="1" applyBorder="1" applyAlignment="1">
      <alignment horizontal="left" vertical="top" wrapText="1" indent="2"/>
    </xf>
    <xf numFmtId="0" fontId="44" fillId="0" borderId="35" xfId="45" applyFont="1" applyBorder="1" applyAlignment="1">
      <alignment horizontal="left" vertical="top" indent="2"/>
    </xf>
    <xf numFmtId="0" fontId="44" fillId="0" borderId="40" xfId="45" applyFont="1" applyBorder="1" applyAlignment="1">
      <alignment horizontal="left" vertical="top" indent="2"/>
    </xf>
    <xf numFmtId="0" fontId="44" fillId="0" borderId="0" xfId="45" applyFont="1" applyAlignment="1">
      <alignment horizontal="left" vertical="top" indent="2"/>
    </xf>
    <xf numFmtId="0" fontId="44" fillId="0" borderId="41" xfId="45" applyFont="1" applyBorder="1" applyAlignment="1">
      <alignment horizontal="left" vertical="top" indent="2"/>
    </xf>
    <xf numFmtId="0" fontId="44" fillId="0" borderId="42" xfId="45" applyFont="1" applyBorder="1" applyAlignment="1">
      <alignment horizontal="left" vertical="top" indent="2"/>
    </xf>
    <xf numFmtId="0" fontId="44" fillId="0" borderId="38" xfId="45" applyFont="1" applyBorder="1" applyAlignment="1">
      <alignment horizontal="left" vertical="top" indent="2"/>
    </xf>
    <xf numFmtId="0" fontId="51" fillId="0" borderId="0" xfId="45" applyFont="1" applyAlignment="1">
      <alignment horizontal="center" wrapText="1"/>
    </xf>
    <xf numFmtId="0" fontId="54" fillId="0" borderId="0" xfId="45" applyFont="1" applyAlignment="1">
      <alignment horizontal="center" vertical="center" wrapText="1"/>
    </xf>
    <xf numFmtId="0" fontId="54" fillId="0" borderId="22" xfId="45" applyFont="1" applyBorder="1" applyAlignment="1">
      <alignment horizontal="center" vertical="center" wrapText="1"/>
    </xf>
    <xf numFmtId="0" fontId="54" fillId="0" borderId="42" xfId="45" applyFont="1" applyBorder="1" applyAlignment="1">
      <alignment horizontal="center" vertical="center" wrapText="1"/>
    </xf>
    <xf numFmtId="0" fontId="54" fillId="0" borderId="43" xfId="45" applyFont="1" applyBorder="1" applyAlignment="1">
      <alignment horizontal="center" vertical="center" wrapText="1"/>
    </xf>
    <xf numFmtId="0" fontId="51" fillId="0" borderId="42" xfId="45" applyFont="1" applyBorder="1" applyAlignment="1">
      <alignment horizontal="center" vertical="top" wrapText="1"/>
    </xf>
    <xf numFmtId="0" fontId="51" fillId="0" borderId="42" xfId="45" applyFont="1" applyBorder="1" applyAlignment="1">
      <alignment horizontal="center" vertical="top"/>
    </xf>
    <xf numFmtId="0" fontId="60" fillId="0" borderId="35" xfId="45" applyFont="1" applyBorder="1" applyAlignment="1">
      <alignment horizontal="center" vertical="center"/>
    </xf>
    <xf numFmtId="0" fontId="60" fillId="0" borderId="39" xfId="45" applyFont="1" applyBorder="1" applyAlignment="1">
      <alignment horizontal="center" vertical="center"/>
    </xf>
    <xf numFmtId="0" fontId="60" fillId="0" borderId="42" xfId="45" applyFont="1" applyBorder="1" applyAlignment="1">
      <alignment horizontal="center" vertical="center"/>
    </xf>
    <xf numFmtId="0" fontId="60" fillId="0" borderId="43" xfId="45" applyFont="1" applyBorder="1" applyAlignment="1">
      <alignment horizontal="center" vertical="center"/>
    </xf>
    <xf numFmtId="0" fontId="57" fillId="0" borderId="38" xfId="45" applyFont="1" applyBorder="1" applyAlignment="1">
      <alignment horizontal="center" vertical="center" wrapText="1"/>
    </xf>
    <xf numFmtId="0" fontId="57" fillId="0" borderId="35" xfId="45" applyFont="1" applyBorder="1" applyAlignment="1">
      <alignment horizontal="center" vertical="center" wrapText="1"/>
    </xf>
    <xf numFmtId="0" fontId="57" fillId="0" borderId="39" xfId="45" applyFont="1" applyBorder="1" applyAlignment="1">
      <alignment horizontal="center" vertical="center" wrapText="1"/>
    </xf>
    <xf numFmtId="0" fontId="57" fillId="0" borderId="40" xfId="45" applyFont="1" applyBorder="1" applyAlignment="1">
      <alignment horizontal="center" vertical="center" wrapText="1"/>
    </xf>
    <xf numFmtId="0" fontId="57" fillId="0" borderId="0" xfId="45" applyFont="1" applyAlignment="1">
      <alignment horizontal="center" vertical="center" wrapText="1"/>
    </xf>
    <xf numFmtId="0" fontId="57" fillId="0" borderId="22" xfId="45" applyFont="1" applyBorder="1" applyAlignment="1">
      <alignment horizontal="center" vertical="center" wrapText="1"/>
    </xf>
    <xf numFmtId="0" fontId="51" fillId="0" borderId="35" xfId="45" applyFont="1" applyBorder="1" applyAlignment="1">
      <alignment horizontal="center" wrapText="1"/>
    </xf>
    <xf numFmtId="0" fontId="54" fillId="0" borderId="35" xfId="45" applyFont="1" applyBorder="1" applyAlignment="1">
      <alignment horizontal="center" wrapText="1"/>
    </xf>
    <xf numFmtId="0" fontId="54" fillId="0" borderId="39" xfId="45" applyFont="1" applyBorder="1" applyAlignment="1">
      <alignment horizontal="center" wrapText="1"/>
    </xf>
    <xf numFmtId="0" fontId="54" fillId="0" borderId="0" xfId="45" applyFont="1" applyAlignment="1">
      <alignment horizontal="center" wrapText="1"/>
    </xf>
    <xf numFmtId="0" fontId="54" fillId="0" borderId="22" xfId="45" applyFont="1" applyBorder="1" applyAlignment="1">
      <alignment horizontal="center" wrapText="1"/>
    </xf>
    <xf numFmtId="0" fontId="51" fillId="0" borderId="0" xfId="45" applyFont="1" applyAlignment="1">
      <alignment horizontal="center" vertical="top"/>
    </xf>
    <xf numFmtId="0" fontId="42" fillId="6" borderId="0" xfId="45" applyFont="1" applyFill="1" applyAlignment="1">
      <alignment horizontal="center" vertical="center"/>
    </xf>
    <xf numFmtId="0" fontId="49" fillId="6" borderId="0" xfId="45" applyFont="1" applyFill="1" applyAlignment="1">
      <alignment horizontal="center" vertical="center"/>
    </xf>
    <xf numFmtId="0" fontId="42" fillId="6" borderId="38" xfId="45" applyFont="1" applyFill="1" applyBorder="1" applyAlignment="1">
      <alignment horizontal="center" vertical="center" textRotation="90"/>
    </xf>
    <xf numFmtId="0" fontId="42" fillId="6" borderId="40" xfId="45" applyFont="1" applyFill="1" applyBorder="1" applyAlignment="1">
      <alignment horizontal="center" vertical="center" textRotation="90"/>
    </xf>
    <xf numFmtId="0" fontId="42" fillId="6" borderId="41" xfId="45" applyFont="1" applyFill="1" applyBorder="1" applyAlignment="1">
      <alignment horizontal="center" vertical="center" textRotation="90"/>
    </xf>
    <xf numFmtId="0" fontId="59" fillId="0" borderId="35" xfId="45" applyFont="1" applyBorder="1" applyAlignment="1">
      <alignment horizontal="center" vertical="center" wrapText="1"/>
    </xf>
    <xf numFmtId="0" fontId="59" fillId="0" borderId="39" xfId="45" applyFont="1" applyBorder="1" applyAlignment="1">
      <alignment horizontal="center" vertical="center" wrapText="1"/>
    </xf>
    <xf numFmtId="0" fontId="51" fillId="0" borderId="0" xfId="45" applyFont="1" applyAlignment="1">
      <alignment horizontal="center" vertical="center"/>
    </xf>
    <xf numFmtId="0" fontId="51" fillId="0" borderId="22" xfId="45" applyFont="1" applyBorder="1" applyAlignment="1">
      <alignment horizontal="center" vertical="center"/>
    </xf>
    <xf numFmtId="0" fontId="51" fillId="0" borderId="42" xfId="45" applyFont="1" applyBorder="1" applyAlignment="1">
      <alignment horizontal="center" vertical="center"/>
    </xf>
    <xf numFmtId="0" fontId="51" fillId="0" borderId="43" xfId="45" applyFont="1" applyBorder="1" applyAlignment="1">
      <alignment horizontal="center" vertical="center"/>
    </xf>
    <xf numFmtId="0" fontId="25" fillId="0" borderId="32" xfId="0" applyFont="1" applyFill="1" applyBorder="1" applyAlignment="1">
      <alignment horizontal="center" vertical="center" wrapText="1"/>
    </xf>
    <xf numFmtId="0" fontId="25" fillId="0" borderId="33" xfId="0" applyFont="1" applyFill="1" applyBorder="1" applyAlignment="1">
      <alignment horizontal="center" vertical="center" wrapText="1"/>
    </xf>
    <xf numFmtId="0" fontId="25" fillId="0" borderId="34" xfId="0" applyFont="1" applyFill="1" applyBorder="1" applyAlignment="1">
      <alignment horizontal="center" vertical="center" wrapText="1"/>
    </xf>
    <xf numFmtId="4" fontId="22" fillId="3" borderId="25" xfId="0" applyNumberFormat="1" applyFont="1" applyFill="1" applyBorder="1" applyAlignment="1">
      <alignment horizontal="center" vertical="center" wrapText="1"/>
    </xf>
    <xf numFmtId="4" fontId="22" fillId="3" borderId="26" xfId="0" applyNumberFormat="1" applyFont="1" applyFill="1" applyBorder="1" applyAlignment="1">
      <alignment horizontal="center" vertical="center" wrapText="1"/>
    </xf>
    <xf numFmtId="4" fontId="22" fillId="3" borderId="27" xfId="0" applyNumberFormat="1" applyFont="1" applyFill="1" applyBorder="1" applyAlignment="1">
      <alignment horizontal="center" vertical="center" wrapText="1"/>
    </xf>
    <xf numFmtId="0" fontId="21" fillId="0" borderId="22" xfId="0" applyFont="1" applyBorder="1" applyAlignment="1">
      <alignment horizontal="left" vertical="center" wrapText="1"/>
    </xf>
    <xf numFmtId="0" fontId="22" fillId="3" borderId="23" xfId="0" applyFont="1" applyFill="1" applyBorder="1" applyAlignment="1">
      <alignment horizontal="left" vertical="center" wrapText="1"/>
    </xf>
    <xf numFmtId="0" fontId="22" fillId="3" borderId="29" xfId="0" applyFont="1" applyFill="1" applyBorder="1" applyAlignment="1">
      <alignment horizontal="left" vertical="center" wrapText="1"/>
    </xf>
    <xf numFmtId="0" fontId="22" fillId="3" borderId="2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4" fontId="33" fillId="5" borderId="0" xfId="46" applyNumberFormat="1" applyFont="1" applyFill="1" applyAlignment="1">
      <alignment horizontal="center"/>
    </xf>
    <xf numFmtId="4" fontId="31" fillId="5" borderId="0" xfId="46" applyNumberFormat="1" applyFont="1" applyFill="1" applyAlignment="1">
      <alignment horizontal="center"/>
    </xf>
    <xf numFmtId="0" fontId="33" fillId="5" borderId="0" xfId="45" applyFont="1" applyFill="1" applyAlignment="1">
      <alignment horizontal="center"/>
    </xf>
    <xf numFmtId="0" fontId="27" fillId="5" borderId="0" xfId="45" applyFont="1" applyFill="1" applyAlignment="1">
      <alignment horizontal="center" vertical="center"/>
    </xf>
    <xf numFmtId="0" fontId="28" fillId="5" borderId="0" xfId="45" applyFont="1" applyFill="1" applyAlignment="1">
      <alignment horizontal="center" vertical="center"/>
    </xf>
    <xf numFmtId="0" fontId="29" fillId="5" borderId="0" xfId="45" applyFont="1" applyFill="1" applyAlignment="1">
      <alignment horizontal="justify" vertical="center" wrapText="1"/>
    </xf>
    <xf numFmtId="4" fontId="29" fillId="5" borderId="0" xfId="46" applyNumberFormat="1" applyFont="1" applyFill="1" applyAlignment="1">
      <alignment horizontal="center" vertical="center"/>
    </xf>
    <xf numFmtId="165" fontId="32" fillId="5" borderId="0" xfId="45" applyNumberFormat="1" applyFont="1" applyFill="1" applyAlignment="1">
      <alignment horizontal="center"/>
    </xf>
    <xf numFmtId="165" fontId="34" fillId="5" borderId="0" xfId="45" applyNumberFormat="1" applyFont="1" applyFill="1" applyAlignment="1">
      <alignment horizontal="center"/>
    </xf>
    <xf numFmtId="2" fontId="34" fillId="5" borderId="0" xfId="45" applyNumberFormat="1" applyFont="1" applyFill="1" applyAlignment="1">
      <alignment horizontal="center"/>
    </xf>
    <xf numFmtId="2" fontId="33" fillId="5" borderId="0" xfId="45" applyNumberFormat="1" applyFont="1" applyFill="1" applyAlignment="1">
      <alignment horizontal="center"/>
    </xf>
    <xf numFmtId="0" fontId="42" fillId="6" borderId="0" xfId="45" applyFont="1" applyFill="1" applyBorder="1" applyAlignment="1">
      <alignment horizontal="center" vertical="center" textRotation="90"/>
    </xf>
  </cellXfs>
  <cellStyles count="51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Euro 10" xfId="49" xr:uid="{6B72CED8-C792-45EA-9573-E8C1600190D6}"/>
    <cellStyle name="Euro 10 2" xfId="50" xr:uid="{C5FAF970-9012-46AB-BC76-21DCF1891059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1B0CAFFF-61F9-4B83-B251-308F4115A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A00DA8-9335-4309-850C-20C42EC4F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15</xdr:row>
      <xdr:rowOff>82825</xdr:rowOff>
    </xdr:from>
    <xdr:to>
      <xdr:col>2</xdr:col>
      <xdr:colOff>834548</xdr:colOff>
      <xdr:row>16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3D0B62AA-B6D8-4B2D-AEF2-BE6A04723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17</xdr:row>
      <xdr:rowOff>16565</xdr:rowOff>
    </xdr:from>
    <xdr:to>
      <xdr:col>3</xdr:col>
      <xdr:colOff>995</xdr:colOff>
      <xdr:row>18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4A5BD58A-D62F-4E80-89CD-2827DA36F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19</xdr:row>
      <xdr:rowOff>51507</xdr:rowOff>
    </xdr:from>
    <xdr:to>
      <xdr:col>2</xdr:col>
      <xdr:colOff>844826</xdr:colOff>
      <xdr:row>20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90806944-139E-4FFC-9663-FAD8756F2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AEC5A-7A34-448A-9C1F-D6608788931F}">
  <sheetPr>
    <pageSetUpPr fitToPage="1"/>
  </sheetPr>
  <dimension ref="A1:L87"/>
  <sheetViews>
    <sheetView tabSelected="1" view="pageBreakPreview" zoomScale="115" zoomScaleNormal="100" zoomScaleSheetLayoutView="115" workbookViewId="0">
      <selection activeCell="Q22" sqref="Q22"/>
    </sheetView>
  </sheetViews>
  <sheetFormatPr baseColWidth="10" defaultRowHeight="14.25" x14ac:dyDescent="0.2"/>
  <cols>
    <col min="1" max="1" width="3.7109375" style="84" customWidth="1"/>
    <col min="2" max="2" width="5.42578125" style="84" customWidth="1"/>
    <col min="3" max="6" width="13.140625" style="84" customWidth="1"/>
    <col min="7" max="7" width="2.85546875" style="84" customWidth="1"/>
    <col min="8" max="9" width="13.140625" style="84" customWidth="1"/>
    <col min="10" max="11" width="17" style="84" customWidth="1"/>
    <col min="12" max="12" width="3.7109375" style="84" customWidth="1"/>
    <col min="13" max="256" width="11.42578125" style="84"/>
    <col min="257" max="257" width="3.7109375" style="84" customWidth="1"/>
    <col min="258" max="258" width="5.42578125" style="84" customWidth="1"/>
    <col min="259" max="262" width="13.140625" style="84" customWidth="1"/>
    <col min="263" max="263" width="2.85546875" style="84" customWidth="1"/>
    <col min="264" max="267" width="13.140625" style="84" customWidth="1"/>
    <col min="268" max="268" width="3.7109375" style="84" customWidth="1"/>
    <col min="269" max="512" width="11.42578125" style="84"/>
    <col min="513" max="513" width="3.7109375" style="84" customWidth="1"/>
    <col min="514" max="514" width="5.42578125" style="84" customWidth="1"/>
    <col min="515" max="518" width="13.140625" style="84" customWidth="1"/>
    <col min="519" max="519" width="2.85546875" style="84" customWidth="1"/>
    <col min="520" max="523" width="13.140625" style="84" customWidth="1"/>
    <col min="524" max="524" width="3.7109375" style="84" customWidth="1"/>
    <col min="525" max="768" width="11.42578125" style="84"/>
    <col min="769" max="769" width="3.7109375" style="84" customWidth="1"/>
    <col min="770" max="770" width="5.42578125" style="84" customWidth="1"/>
    <col min="771" max="774" width="13.140625" style="84" customWidth="1"/>
    <col min="775" max="775" width="2.85546875" style="84" customWidth="1"/>
    <col min="776" max="779" width="13.140625" style="84" customWidth="1"/>
    <col min="780" max="780" width="3.7109375" style="84" customWidth="1"/>
    <col min="781" max="1024" width="11.42578125" style="84"/>
    <col min="1025" max="1025" width="3.7109375" style="84" customWidth="1"/>
    <col min="1026" max="1026" width="5.42578125" style="84" customWidth="1"/>
    <col min="1027" max="1030" width="13.140625" style="84" customWidth="1"/>
    <col min="1031" max="1031" width="2.85546875" style="84" customWidth="1"/>
    <col min="1032" max="1035" width="13.140625" style="84" customWidth="1"/>
    <col min="1036" max="1036" width="3.7109375" style="84" customWidth="1"/>
    <col min="1037" max="1280" width="11.42578125" style="84"/>
    <col min="1281" max="1281" width="3.7109375" style="84" customWidth="1"/>
    <col min="1282" max="1282" width="5.42578125" style="84" customWidth="1"/>
    <col min="1283" max="1286" width="13.140625" style="84" customWidth="1"/>
    <col min="1287" max="1287" width="2.85546875" style="84" customWidth="1"/>
    <col min="1288" max="1291" width="13.140625" style="84" customWidth="1"/>
    <col min="1292" max="1292" width="3.7109375" style="84" customWidth="1"/>
    <col min="1293" max="1536" width="11.42578125" style="84"/>
    <col min="1537" max="1537" width="3.7109375" style="84" customWidth="1"/>
    <col min="1538" max="1538" width="5.42578125" style="84" customWidth="1"/>
    <col min="1539" max="1542" width="13.140625" style="84" customWidth="1"/>
    <col min="1543" max="1543" width="2.85546875" style="84" customWidth="1"/>
    <col min="1544" max="1547" width="13.140625" style="84" customWidth="1"/>
    <col min="1548" max="1548" width="3.7109375" style="84" customWidth="1"/>
    <col min="1549" max="1792" width="11.42578125" style="84"/>
    <col min="1793" max="1793" width="3.7109375" style="84" customWidth="1"/>
    <col min="1794" max="1794" width="5.42578125" style="84" customWidth="1"/>
    <col min="1795" max="1798" width="13.140625" style="84" customWidth="1"/>
    <col min="1799" max="1799" width="2.85546875" style="84" customWidth="1"/>
    <col min="1800" max="1803" width="13.140625" style="84" customWidth="1"/>
    <col min="1804" max="1804" width="3.7109375" style="84" customWidth="1"/>
    <col min="1805" max="2048" width="11.42578125" style="84"/>
    <col min="2049" max="2049" width="3.7109375" style="84" customWidth="1"/>
    <col min="2050" max="2050" width="5.42578125" style="84" customWidth="1"/>
    <col min="2051" max="2054" width="13.140625" style="84" customWidth="1"/>
    <col min="2055" max="2055" width="2.85546875" style="84" customWidth="1"/>
    <col min="2056" max="2059" width="13.140625" style="84" customWidth="1"/>
    <col min="2060" max="2060" width="3.7109375" style="84" customWidth="1"/>
    <col min="2061" max="2304" width="11.42578125" style="84"/>
    <col min="2305" max="2305" width="3.7109375" style="84" customWidth="1"/>
    <col min="2306" max="2306" width="5.42578125" style="84" customWidth="1"/>
    <col min="2307" max="2310" width="13.140625" style="84" customWidth="1"/>
    <col min="2311" max="2311" width="2.85546875" style="84" customWidth="1"/>
    <col min="2312" max="2315" width="13.140625" style="84" customWidth="1"/>
    <col min="2316" max="2316" width="3.7109375" style="84" customWidth="1"/>
    <col min="2317" max="2560" width="11.42578125" style="84"/>
    <col min="2561" max="2561" width="3.7109375" style="84" customWidth="1"/>
    <col min="2562" max="2562" width="5.42578125" style="84" customWidth="1"/>
    <col min="2563" max="2566" width="13.140625" style="84" customWidth="1"/>
    <col min="2567" max="2567" width="2.85546875" style="84" customWidth="1"/>
    <col min="2568" max="2571" width="13.140625" style="84" customWidth="1"/>
    <col min="2572" max="2572" width="3.7109375" style="84" customWidth="1"/>
    <col min="2573" max="2816" width="11.42578125" style="84"/>
    <col min="2817" max="2817" width="3.7109375" style="84" customWidth="1"/>
    <col min="2818" max="2818" width="5.42578125" style="84" customWidth="1"/>
    <col min="2819" max="2822" width="13.140625" style="84" customWidth="1"/>
    <col min="2823" max="2823" width="2.85546875" style="84" customWidth="1"/>
    <col min="2824" max="2827" width="13.140625" style="84" customWidth="1"/>
    <col min="2828" max="2828" width="3.7109375" style="84" customWidth="1"/>
    <col min="2829" max="3072" width="11.42578125" style="84"/>
    <col min="3073" max="3073" width="3.7109375" style="84" customWidth="1"/>
    <col min="3074" max="3074" width="5.42578125" style="84" customWidth="1"/>
    <col min="3075" max="3078" width="13.140625" style="84" customWidth="1"/>
    <col min="3079" max="3079" width="2.85546875" style="84" customWidth="1"/>
    <col min="3080" max="3083" width="13.140625" style="84" customWidth="1"/>
    <col min="3084" max="3084" width="3.7109375" style="84" customWidth="1"/>
    <col min="3085" max="3328" width="11.42578125" style="84"/>
    <col min="3329" max="3329" width="3.7109375" style="84" customWidth="1"/>
    <col min="3330" max="3330" width="5.42578125" style="84" customWidth="1"/>
    <col min="3331" max="3334" width="13.140625" style="84" customWidth="1"/>
    <col min="3335" max="3335" width="2.85546875" style="84" customWidth="1"/>
    <col min="3336" max="3339" width="13.140625" style="84" customWidth="1"/>
    <col min="3340" max="3340" width="3.7109375" style="84" customWidth="1"/>
    <col min="3341" max="3584" width="11.42578125" style="84"/>
    <col min="3585" max="3585" width="3.7109375" style="84" customWidth="1"/>
    <col min="3586" max="3586" width="5.42578125" style="84" customWidth="1"/>
    <col min="3587" max="3590" width="13.140625" style="84" customWidth="1"/>
    <col min="3591" max="3591" width="2.85546875" style="84" customWidth="1"/>
    <col min="3592" max="3595" width="13.140625" style="84" customWidth="1"/>
    <col min="3596" max="3596" width="3.7109375" style="84" customWidth="1"/>
    <col min="3597" max="3840" width="11.42578125" style="84"/>
    <col min="3841" max="3841" width="3.7109375" style="84" customWidth="1"/>
    <col min="3842" max="3842" width="5.42578125" style="84" customWidth="1"/>
    <col min="3843" max="3846" width="13.140625" style="84" customWidth="1"/>
    <col min="3847" max="3847" width="2.85546875" style="84" customWidth="1"/>
    <col min="3848" max="3851" width="13.140625" style="84" customWidth="1"/>
    <col min="3852" max="3852" width="3.7109375" style="84" customWidth="1"/>
    <col min="3853" max="4096" width="11.42578125" style="84"/>
    <col min="4097" max="4097" width="3.7109375" style="84" customWidth="1"/>
    <col min="4098" max="4098" width="5.42578125" style="84" customWidth="1"/>
    <col min="4099" max="4102" width="13.140625" style="84" customWidth="1"/>
    <col min="4103" max="4103" width="2.85546875" style="84" customWidth="1"/>
    <col min="4104" max="4107" width="13.140625" style="84" customWidth="1"/>
    <col min="4108" max="4108" width="3.7109375" style="84" customWidth="1"/>
    <col min="4109" max="4352" width="11.42578125" style="84"/>
    <col min="4353" max="4353" width="3.7109375" style="84" customWidth="1"/>
    <col min="4354" max="4354" width="5.42578125" style="84" customWidth="1"/>
    <col min="4355" max="4358" width="13.140625" style="84" customWidth="1"/>
    <col min="4359" max="4359" width="2.85546875" style="84" customWidth="1"/>
    <col min="4360" max="4363" width="13.140625" style="84" customWidth="1"/>
    <col min="4364" max="4364" width="3.7109375" style="84" customWidth="1"/>
    <col min="4365" max="4608" width="11.42578125" style="84"/>
    <col min="4609" max="4609" width="3.7109375" style="84" customWidth="1"/>
    <col min="4610" max="4610" width="5.42578125" style="84" customWidth="1"/>
    <col min="4611" max="4614" width="13.140625" style="84" customWidth="1"/>
    <col min="4615" max="4615" width="2.85546875" style="84" customWidth="1"/>
    <col min="4616" max="4619" width="13.140625" style="84" customWidth="1"/>
    <col min="4620" max="4620" width="3.7109375" style="84" customWidth="1"/>
    <col min="4621" max="4864" width="11.42578125" style="84"/>
    <col min="4865" max="4865" width="3.7109375" style="84" customWidth="1"/>
    <col min="4866" max="4866" width="5.42578125" style="84" customWidth="1"/>
    <col min="4867" max="4870" width="13.140625" style="84" customWidth="1"/>
    <col min="4871" max="4871" width="2.85546875" style="84" customWidth="1"/>
    <col min="4872" max="4875" width="13.140625" style="84" customWidth="1"/>
    <col min="4876" max="4876" width="3.7109375" style="84" customWidth="1"/>
    <col min="4877" max="5120" width="11.42578125" style="84"/>
    <col min="5121" max="5121" width="3.7109375" style="84" customWidth="1"/>
    <col min="5122" max="5122" width="5.42578125" style="84" customWidth="1"/>
    <col min="5123" max="5126" width="13.140625" style="84" customWidth="1"/>
    <col min="5127" max="5127" width="2.85546875" style="84" customWidth="1"/>
    <col min="5128" max="5131" width="13.140625" style="84" customWidth="1"/>
    <col min="5132" max="5132" width="3.7109375" style="84" customWidth="1"/>
    <col min="5133" max="5376" width="11.42578125" style="84"/>
    <col min="5377" max="5377" width="3.7109375" style="84" customWidth="1"/>
    <col min="5378" max="5378" width="5.42578125" style="84" customWidth="1"/>
    <col min="5379" max="5382" width="13.140625" style="84" customWidth="1"/>
    <col min="5383" max="5383" width="2.85546875" style="84" customWidth="1"/>
    <col min="5384" max="5387" width="13.140625" style="84" customWidth="1"/>
    <col min="5388" max="5388" width="3.7109375" style="84" customWidth="1"/>
    <col min="5389" max="5632" width="11.42578125" style="84"/>
    <col min="5633" max="5633" width="3.7109375" style="84" customWidth="1"/>
    <col min="5634" max="5634" width="5.42578125" style="84" customWidth="1"/>
    <col min="5635" max="5638" width="13.140625" style="84" customWidth="1"/>
    <col min="5639" max="5639" width="2.85546875" style="84" customWidth="1"/>
    <col min="5640" max="5643" width="13.140625" style="84" customWidth="1"/>
    <col min="5644" max="5644" width="3.7109375" style="84" customWidth="1"/>
    <col min="5645" max="5888" width="11.42578125" style="84"/>
    <col min="5889" max="5889" width="3.7109375" style="84" customWidth="1"/>
    <col min="5890" max="5890" width="5.42578125" style="84" customWidth="1"/>
    <col min="5891" max="5894" width="13.140625" style="84" customWidth="1"/>
    <col min="5895" max="5895" width="2.85546875" style="84" customWidth="1"/>
    <col min="5896" max="5899" width="13.140625" style="84" customWidth="1"/>
    <col min="5900" max="5900" width="3.7109375" style="84" customWidth="1"/>
    <col min="5901" max="6144" width="11.42578125" style="84"/>
    <col min="6145" max="6145" width="3.7109375" style="84" customWidth="1"/>
    <col min="6146" max="6146" width="5.42578125" style="84" customWidth="1"/>
    <col min="6147" max="6150" width="13.140625" style="84" customWidth="1"/>
    <col min="6151" max="6151" width="2.85546875" style="84" customWidth="1"/>
    <col min="6152" max="6155" width="13.140625" style="84" customWidth="1"/>
    <col min="6156" max="6156" width="3.7109375" style="84" customWidth="1"/>
    <col min="6157" max="6400" width="11.42578125" style="84"/>
    <col min="6401" max="6401" width="3.7109375" style="84" customWidth="1"/>
    <col min="6402" max="6402" width="5.42578125" style="84" customWidth="1"/>
    <col min="6403" max="6406" width="13.140625" style="84" customWidth="1"/>
    <col min="6407" max="6407" width="2.85546875" style="84" customWidth="1"/>
    <col min="6408" max="6411" width="13.140625" style="84" customWidth="1"/>
    <col min="6412" max="6412" width="3.7109375" style="84" customWidth="1"/>
    <col min="6413" max="6656" width="11.42578125" style="84"/>
    <col min="6657" max="6657" width="3.7109375" style="84" customWidth="1"/>
    <col min="6658" max="6658" width="5.42578125" style="84" customWidth="1"/>
    <col min="6659" max="6662" width="13.140625" style="84" customWidth="1"/>
    <col min="6663" max="6663" width="2.85546875" style="84" customWidth="1"/>
    <col min="6664" max="6667" width="13.140625" style="84" customWidth="1"/>
    <col min="6668" max="6668" width="3.7109375" style="84" customWidth="1"/>
    <col min="6669" max="6912" width="11.42578125" style="84"/>
    <col min="6913" max="6913" width="3.7109375" style="84" customWidth="1"/>
    <col min="6914" max="6914" width="5.42578125" style="84" customWidth="1"/>
    <col min="6915" max="6918" width="13.140625" style="84" customWidth="1"/>
    <col min="6919" max="6919" width="2.85546875" style="84" customWidth="1"/>
    <col min="6920" max="6923" width="13.140625" style="84" customWidth="1"/>
    <col min="6924" max="6924" width="3.7109375" style="84" customWidth="1"/>
    <col min="6925" max="7168" width="11.42578125" style="84"/>
    <col min="7169" max="7169" width="3.7109375" style="84" customWidth="1"/>
    <col min="7170" max="7170" width="5.42578125" style="84" customWidth="1"/>
    <col min="7171" max="7174" width="13.140625" style="84" customWidth="1"/>
    <col min="7175" max="7175" width="2.85546875" style="84" customWidth="1"/>
    <col min="7176" max="7179" width="13.140625" style="84" customWidth="1"/>
    <col min="7180" max="7180" width="3.7109375" style="84" customWidth="1"/>
    <col min="7181" max="7424" width="11.42578125" style="84"/>
    <col min="7425" max="7425" width="3.7109375" style="84" customWidth="1"/>
    <col min="7426" max="7426" width="5.42578125" style="84" customWidth="1"/>
    <col min="7427" max="7430" width="13.140625" style="84" customWidth="1"/>
    <col min="7431" max="7431" width="2.85546875" style="84" customWidth="1"/>
    <col min="7432" max="7435" width="13.140625" style="84" customWidth="1"/>
    <col min="7436" max="7436" width="3.7109375" style="84" customWidth="1"/>
    <col min="7437" max="7680" width="11.42578125" style="84"/>
    <col min="7681" max="7681" width="3.7109375" style="84" customWidth="1"/>
    <col min="7682" max="7682" width="5.42578125" style="84" customWidth="1"/>
    <col min="7683" max="7686" width="13.140625" style="84" customWidth="1"/>
    <col min="7687" max="7687" width="2.85546875" style="84" customWidth="1"/>
    <col min="7688" max="7691" width="13.140625" style="84" customWidth="1"/>
    <col min="7692" max="7692" width="3.7109375" style="84" customWidth="1"/>
    <col min="7693" max="7936" width="11.42578125" style="84"/>
    <col min="7937" max="7937" width="3.7109375" style="84" customWidth="1"/>
    <col min="7938" max="7938" width="5.42578125" style="84" customWidth="1"/>
    <col min="7939" max="7942" width="13.140625" style="84" customWidth="1"/>
    <col min="7943" max="7943" width="2.85546875" style="84" customWidth="1"/>
    <col min="7944" max="7947" width="13.140625" style="84" customWidth="1"/>
    <col min="7948" max="7948" width="3.7109375" style="84" customWidth="1"/>
    <col min="7949" max="8192" width="11.42578125" style="84"/>
    <col min="8193" max="8193" width="3.7109375" style="84" customWidth="1"/>
    <col min="8194" max="8194" width="5.42578125" style="84" customWidth="1"/>
    <col min="8195" max="8198" width="13.140625" style="84" customWidth="1"/>
    <col min="8199" max="8199" width="2.85546875" style="84" customWidth="1"/>
    <col min="8200" max="8203" width="13.140625" style="84" customWidth="1"/>
    <col min="8204" max="8204" width="3.7109375" style="84" customWidth="1"/>
    <col min="8205" max="8448" width="11.42578125" style="84"/>
    <col min="8449" max="8449" width="3.7109375" style="84" customWidth="1"/>
    <col min="8450" max="8450" width="5.42578125" style="84" customWidth="1"/>
    <col min="8451" max="8454" width="13.140625" style="84" customWidth="1"/>
    <col min="8455" max="8455" width="2.85546875" style="84" customWidth="1"/>
    <col min="8456" max="8459" width="13.140625" style="84" customWidth="1"/>
    <col min="8460" max="8460" width="3.7109375" style="84" customWidth="1"/>
    <col min="8461" max="8704" width="11.42578125" style="84"/>
    <col min="8705" max="8705" width="3.7109375" style="84" customWidth="1"/>
    <col min="8706" max="8706" width="5.42578125" style="84" customWidth="1"/>
    <col min="8707" max="8710" width="13.140625" style="84" customWidth="1"/>
    <col min="8711" max="8711" width="2.85546875" style="84" customWidth="1"/>
    <col min="8712" max="8715" width="13.140625" style="84" customWidth="1"/>
    <col min="8716" max="8716" width="3.7109375" style="84" customWidth="1"/>
    <col min="8717" max="8960" width="11.42578125" style="84"/>
    <col min="8961" max="8961" width="3.7109375" style="84" customWidth="1"/>
    <col min="8962" max="8962" width="5.42578125" style="84" customWidth="1"/>
    <col min="8963" max="8966" width="13.140625" style="84" customWidth="1"/>
    <col min="8967" max="8967" width="2.85546875" style="84" customWidth="1"/>
    <col min="8968" max="8971" width="13.140625" style="84" customWidth="1"/>
    <col min="8972" max="8972" width="3.7109375" style="84" customWidth="1"/>
    <col min="8973" max="9216" width="11.42578125" style="84"/>
    <col min="9217" max="9217" width="3.7109375" style="84" customWidth="1"/>
    <col min="9218" max="9218" width="5.42578125" style="84" customWidth="1"/>
    <col min="9219" max="9222" width="13.140625" style="84" customWidth="1"/>
    <col min="9223" max="9223" width="2.85546875" style="84" customWidth="1"/>
    <col min="9224" max="9227" width="13.140625" style="84" customWidth="1"/>
    <col min="9228" max="9228" width="3.7109375" style="84" customWidth="1"/>
    <col min="9229" max="9472" width="11.42578125" style="84"/>
    <col min="9473" max="9473" width="3.7109375" style="84" customWidth="1"/>
    <col min="9474" max="9474" width="5.42578125" style="84" customWidth="1"/>
    <col min="9475" max="9478" width="13.140625" style="84" customWidth="1"/>
    <col min="9479" max="9479" width="2.85546875" style="84" customWidth="1"/>
    <col min="9480" max="9483" width="13.140625" style="84" customWidth="1"/>
    <col min="9484" max="9484" width="3.7109375" style="84" customWidth="1"/>
    <col min="9485" max="9728" width="11.42578125" style="84"/>
    <col min="9729" max="9729" width="3.7109375" style="84" customWidth="1"/>
    <col min="9730" max="9730" width="5.42578125" style="84" customWidth="1"/>
    <col min="9731" max="9734" width="13.140625" style="84" customWidth="1"/>
    <col min="9735" max="9735" width="2.85546875" style="84" customWidth="1"/>
    <col min="9736" max="9739" width="13.140625" style="84" customWidth="1"/>
    <col min="9740" max="9740" width="3.7109375" style="84" customWidth="1"/>
    <col min="9741" max="9984" width="11.42578125" style="84"/>
    <col min="9985" max="9985" width="3.7109375" style="84" customWidth="1"/>
    <col min="9986" max="9986" width="5.42578125" style="84" customWidth="1"/>
    <col min="9987" max="9990" width="13.140625" style="84" customWidth="1"/>
    <col min="9991" max="9991" width="2.85546875" style="84" customWidth="1"/>
    <col min="9992" max="9995" width="13.140625" style="84" customWidth="1"/>
    <col min="9996" max="9996" width="3.7109375" style="84" customWidth="1"/>
    <col min="9997" max="10240" width="11.42578125" style="84"/>
    <col min="10241" max="10241" width="3.7109375" style="84" customWidth="1"/>
    <col min="10242" max="10242" width="5.42578125" style="84" customWidth="1"/>
    <col min="10243" max="10246" width="13.140625" style="84" customWidth="1"/>
    <col min="10247" max="10247" width="2.85546875" style="84" customWidth="1"/>
    <col min="10248" max="10251" width="13.140625" style="84" customWidth="1"/>
    <col min="10252" max="10252" width="3.7109375" style="84" customWidth="1"/>
    <col min="10253" max="10496" width="11.42578125" style="84"/>
    <col min="10497" max="10497" width="3.7109375" style="84" customWidth="1"/>
    <col min="10498" max="10498" width="5.42578125" style="84" customWidth="1"/>
    <col min="10499" max="10502" width="13.140625" style="84" customWidth="1"/>
    <col min="10503" max="10503" width="2.85546875" style="84" customWidth="1"/>
    <col min="10504" max="10507" width="13.140625" style="84" customWidth="1"/>
    <col min="10508" max="10508" width="3.7109375" style="84" customWidth="1"/>
    <col min="10509" max="10752" width="11.42578125" style="84"/>
    <col min="10753" max="10753" width="3.7109375" style="84" customWidth="1"/>
    <col min="10754" max="10754" width="5.42578125" style="84" customWidth="1"/>
    <col min="10755" max="10758" width="13.140625" style="84" customWidth="1"/>
    <col min="10759" max="10759" width="2.85546875" style="84" customWidth="1"/>
    <col min="10760" max="10763" width="13.140625" style="84" customWidth="1"/>
    <col min="10764" max="10764" width="3.7109375" style="84" customWidth="1"/>
    <col min="10765" max="11008" width="11.42578125" style="84"/>
    <col min="11009" max="11009" width="3.7109375" style="84" customWidth="1"/>
    <col min="11010" max="11010" width="5.42578125" style="84" customWidth="1"/>
    <col min="11011" max="11014" width="13.140625" style="84" customWidth="1"/>
    <col min="11015" max="11015" width="2.85546875" style="84" customWidth="1"/>
    <col min="11016" max="11019" width="13.140625" style="84" customWidth="1"/>
    <col min="11020" max="11020" width="3.7109375" style="84" customWidth="1"/>
    <col min="11021" max="11264" width="11.42578125" style="84"/>
    <col min="11265" max="11265" width="3.7109375" style="84" customWidth="1"/>
    <col min="11266" max="11266" width="5.42578125" style="84" customWidth="1"/>
    <col min="11267" max="11270" width="13.140625" style="84" customWidth="1"/>
    <col min="11271" max="11271" width="2.85546875" style="84" customWidth="1"/>
    <col min="11272" max="11275" width="13.140625" style="84" customWidth="1"/>
    <col min="11276" max="11276" width="3.7109375" style="84" customWidth="1"/>
    <col min="11277" max="11520" width="11.42578125" style="84"/>
    <col min="11521" max="11521" width="3.7109375" style="84" customWidth="1"/>
    <col min="11522" max="11522" width="5.42578125" style="84" customWidth="1"/>
    <col min="11523" max="11526" width="13.140625" style="84" customWidth="1"/>
    <col min="11527" max="11527" width="2.85546875" style="84" customWidth="1"/>
    <col min="11528" max="11531" width="13.140625" style="84" customWidth="1"/>
    <col min="11532" max="11532" width="3.7109375" style="84" customWidth="1"/>
    <col min="11533" max="11776" width="11.42578125" style="84"/>
    <col min="11777" max="11777" width="3.7109375" style="84" customWidth="1"/>
    <col min="11778" max="11778" width="5.42578125" style="84" customWidth="1"/>
    <col min="11779" max="11782" width="13.140625" style="84" customWidth="1"/>
    <col min="11783" max="11783" width="2.85546875" style="84" customWidth="1"/>
    <col min="11784" max="11787" width="13.140625" style="84" customWidth="1"/>
    <col min="11788" max="11788" width="3.7109375" style="84" customWidth="1"/>
    <col min="11789" max="12032" width="11.42578125" style="84"/>
    <col min="12033" max="12033" width="3.7109375" style="84" customWidth="1"/>
    <col min="12034" max="12034" width="5.42578125" style="84" customWidth="1"/>
    <col min="12035" max="12038" width="13.140625" style="84" customWidth="1"/>
    <col min="12039" max="12039" width="2.85546875" style="84" customWidth="1"/>
    <col min="12040" max="12043" width="13.140625" style="84" customWidth="1"/>
    <col min="12044" max="12044" width="3.7109375" style="84" customWidth="1"/>
    <col min="12045" max="12288" width="11.42578125" style="84"/>
    <col min="12289" max="12289" width="3.7109375" style="84" customWidth="1"/>
    <col min="12290" max="12290" width="5.42578125" style="84" customWidth="1"/>
    <col min="12291" max="12294" width="13.140625" style="84" customWidth="1"/>
    <col min="12295" max="12295" width="2.85546875" style="84" customWidth="1"/>
    <col min="12296" max="12299" width="13.140625" style="84" customWidth="1"/>
    <col min="12300" max="12300" width="3.7109375" style="84" customWidth="1"/>
    <col min="12301" max="12544" width="11.42578125" style="84"/>
    <col min="12545" max="12545" width="3.7109375" style="84" customWidth="1"/>
    <col min="12546" max="12546" width="5.42578125" style="84" customWidth="1"/>
    <col min="12547" max="12550" width="13.140625" style="84" customWidth="1"/>
    <col min="12551" max="12551" width="2.85546875" style="84" customWidth="1"/>
    <col min="12552" max="12555" width="13.140625" style="84" customWidth="1"/>
    <col min="12556" max="12556" width="3.7109375" style="84" customWidth="1"/>
    <col min="12557" max="12800" width="11.42578125" style="84"/>
    <col min="12801" max="12801" width="3.7109375" style="84" customWidth="1"/>
    <col min="12802" max="12802" width="5.42578125" style="84" customWidth="1"/>
    <col min="12803" max="12806" width="13.140625" style="84" customWidth="1"/>
    <col min="12807" max="12807" width="2.85546875" style="84" customWidth="1"/>
    <col min="12808" max="12811" width="13.140625" style="84" customWidth="1"/>
    <col min="12812" max="12812" width="3.7109375" style="84" customWidth="1"/>
    <col min="12813" max="13056" width="11.42578125" style="84"/>
    <col min="13057" max="13057" width="3.7109375" style="84" customWidth="1"/>
    <col min="13058" max="13058" width="5.42578125" style="84" customWidth="1"/>
    <col min="13059" max="13062" width="13.140625" style="84" customWidth="1"/>
    <col min="13063" max="13063" width="2.85546875" style="84" customWidth="1"/>
    <col min="13064" max="13067" width="13.140625" style="84" customWidth="1"/>
    <col min="13068" max="13068" width="3.7109375" style="84" customWidth="1"/>
    <col min="13069" max="13312" width="11.42578125" style="84"/>
    <col min="13313" max="13313" width="3.7109375" style="84" customWidth="1"/>
    <col min="13314" max="13314" width="5.42578125" style="84" customWidth="1"/>
    <col min="13315" max="13318" width="13.140625" style="84" customWidth="1"/>
    <col min="13319" max="13319" width="2.85546875" style="84" customWidth="1"/>
    <col min="13320" max="13323" width="13.140625" style="84" customWidth="1"/>
    <col min="13324" max="13324" width="3.7109375" style="84" customWidth="1"/>
    <col min="13325" max="13568" width="11.42578125" style="84"/>
    <col min="13569" max="13569" width="3.7109375" style="84" customWidth="1"/>
    <col min="13570" max="13570" width="5.42578125" style="84" customWidth="1"/>
    <col min="13571" max="13574" width="13.140625" style="84" customWidth="1"/>
    <col min="13575" max="13575" width="2.85546875" style="84" customWidth="1"/>
    <col min="13576" max="13579" width="13.140625" style="84" customWidth="1"/>
    <col min="13580" max="13580" width="3.7109375" style="84" customWidth="1"/>
    <col min="13581" max="13824" width="11.42578125" style="84"/>
    <col min="13825" max="13825" width="3.7109375" style="84" customWidth="1"/>
    <col min="13826" max="13826" width="5.42578125" style="84" customWidth="1"/>
    <col min="13827" max="13830" width="13.140625" style="84" customWidth="1"/>
    <col min="13831" max="13831" width="2.85546875" style="84" customWidth="1"/>
    <col min="13832" max="13835" width="13.140625" style="84" customWidth="1"/>
    <col min="13836" max="13836" width="3.7109375" style="84" customWidth="1"/>
    <col min="13837" max="14080" width="11.42578125" style="84"/>
    <col min="14081" max="14081" width="3.7109375" style="84" customWidth="1"/>
    <col min="14082" max="14082" width="5.42578125" style="84" customWidth="1"/>
    <col min="14083" max="14086" width="13.140625" style="84" customWidth="1"/>
    <col min="14087" max="14087" width="2.85546875" style="84" customWidth="1"/>
    <col min="14088" max="14091" width="13.140625" style="84" customWidth="1"/>
    <col min="14092" max="14092" width="3.7109375" style="84" customWidth="1"/>
    <col min="14093" max="14336" width="11.42578125" style="84"/>
    <col min="14337" max="14337" width="3.7109375" style="84" customWidth="1"/>
    <col min="14338" max="14338" width="5.42578125" style="84" customWidth="1"/>
    <col min="14339" max="14342" width="13.140625" style="84" customWidth="1"/>
    <col min="14343" max="14343" width="2.85546875" style="84" customWidth="1"/>
    <col min="14344" max="14347" width="13.140625" style="84" customWidth="1"/>
    <col min="14348" max="14348" width="3.7109375" style="84" customWidth="1"/>
    <col min="14349" max="14592" width="11.42578125" style="84"/>
    <col min="14593" max="14593" width="3.7109375" style="84" customWidth="1"/>
    <col min="14594" max="14594" width="5.42578125" style="84" customWidth="1"/>
    <col min="14595" max="14598" width="13.140625" style="84" customWidth="1"/>
    <col min="14599" max="14599" width="2.85546875" style="84" customWidth="1"/>
    <col min="14600" max="14603" width="13.140625" style="84" customWidth="1"/>
    <col min="14604" max="14604" width="3.7109375" style="84" customWidth="1"/>
    <col min="14605" max="14848" width="11.42578125" style="84"/>
    <col min="14849" max="14849" width="3.7109375" style="84" customWidth="1"/>
    <col min="14850" max="14850" width="5.42578125" style="84" customWidth="1"/>
    <col min="14851" max="14854" width="13.140625" style="84" customWidth="1"/>
    <col min="14855" max="14855" width="2.85546875" style="84" customWidth="1"/>
    <col min="14856" max="14859" width="13.140625" style="84" customWidth="1"/>
    <col min="14860" max="14860" width="3.7109375" style="84" customWidth="1"/>
    <col min="14861" max="15104" width="11.42578125" style="84"/>
    <col min="15105" max="15105" width="3.7109375" style="84" customWidth="1"/>
    <col min="15106" max="15106" width="5.42578125" style="84" customWidth="1"/>
    <col min="15107" max="15110" width="13.140625" style="84" customWidth="1"/>
    <col min="15111" max="15111" width="2.85546875" style="84" customWidth="1"/>
    <col min="15112" max="15115" width="13.140625" style="84" customWidth="1"/>
    <col min="15116" max="15116" width="3.7109375" style="84" customWidth="1"/>
    <col min="15117" max="15360" width="11.42578125" style="84"/>
    <col min="15361" max="15361" width="3.7109375" style="84" customWidth="1"/>
    <col min="15362" max="15362" width="5.42578125" style="84" customWidth="1"/>
    <col min="15363" max="15366" width="13.140625" style="84" customWidth="1"/>
    <col min="15367" max="15367" width="2.85546875" style="84" customWidth="1"/>
    <col min="15368" max="15371" width="13.140625" style="84" customWidth="1"/>
    <col min="15372" max="15372" width="3.7109375" style="84" customWidth="1"/>
    <col min="15373" max="15616" width="11.42578125" style="84"/>
    <col min="15617" max="15617" width="3.7109375" style="84" customWidth="1"/>
    <col min="15618" max="15618" width="5.42578125" style="84" customWidth="1"/>
    <col min="15619" max="15622" width="13.140625" style="84" customWidth="1"/>
    <col min="15623" max="15623" width="2.85546875" style="84" customWidth="1"/>
    <col min="15624" max="15627" width="13.140625" style="84" customWidth="1"/>
    <col min="15628" max="15628" width="3.7109375" style="84" customWidth="1"/>
    <col min="15629" max="15872" width="11.42578125" style="84"/>
    <col min="15873" max="15873" width="3.7109375" style="84" customWidth="1"/>
    <col min="15874" max="15874" width="5.42578125" style="84" customWidth="1"/>
    <col min="15875" max="15878" width="13.140625" style="84" customWidth="1"/>
    <col min="15879" max="15879" width="2.85546875" style="84" customWidth="1"/>
    <col min="15880" max="15883" width="13.140625" style="84" customWidth="1"/>
    <col min="15884" max="15884" width="3.7109375" style="84" customWidth="1"/>
    <col min="15885" max="16128" width="11.42578125" style="84"/>
    <col min="16129" max="16129" width="3.7109375" style="84" customWidth="1"/>
    <col min="16130" max="16130" width="5.42578125" style="84" customWidth="1"/>
    <col min="16131" max="16134" width="13.140625" style="84" customWidth="1"/>
    <col min="16135" max="16135" width="2.85546875" style="84" customWidth="1"/>
    <col min="16136" max="16139" width="13.140625" style="84" customWidth="1"/>
    <col min="16140" max="16140" width="3.7109375" style="84" customWidth="1"/>
    <col min="16141" max="16384" width="11.42578125" style="84"/>
  </cols>
  <sheetData>
    <row r="1" spans="2:12" ht="12.75" customHeight="1" x14ac:dyDescent="0.2">
      <c r="C1" s="86"/>
    </row>
    <row r="2" spans="2:12" ht="12.75" customHeight="1" x14ac:dyDescent="0.2">
      <c r="B2" s="87"/>
      <c r="C2" s="88"/>
      <c r="D2" s="89" t="s">
        <v>89</v>
      </c>
      <c r="F2" s="90"/>
      <c r="G2" s="90"/>
      <c r="H2" s="90"/>
      <c r="I2" s="90"/>
      <c r="J2" s="91" t="s">
        <v>90</v>
      </c>
    </row>
    <row r="3" spans="2:12" ht="12.75" customHeight="1" x14ac:dyDescent="0.2">
      <c r="B3" s="87"/>
      <c r="D3" s="89" t="s">
        <v>91</v>
      </c>
      <c r="F3" s="90"/>
      <c r="G3" s="90"/>
      <c r="H3" s="90"/>
      <c r="I3" s="90"/>
      <c r="J3" s="91" t="s">
        <v>92</v>
      </c>
    </row>
    <row r="4" spans="2:12" ht="12.75" customHeight="1" x14ac:dyDescent="0.2">
      <c r="B4" s="87"/>
      <c r="C4" s="90"/>
      <c r="D4" s="92" t="s">
        <v>93</v>
      </c>
      <c r="F4" s="93"/>
      <c r="G4" s="93"/>
      <c r="H4" s="90"/>
      <c r="I4" s="90"/>
      <c r="J4" s="94" t="s">
        <v>94</v>
      </c>
    </row>
    <row r="5" spans="2:12" ht="12.75" customHeight="1" x14ac:dyDescent="0.2">
      <c r="B5" s="87"/>
      <c r="C5" s="90"/>
      <c r="D5" s="95" t="s">
        <v>95</v>
      </c>
      <c r="F5" s="93"/>
      <c r="G5" s="93"/>
      <c r="H5" s="90"/>
      <c r="I5" s="90"/>
      <c r="J5" s="91" t="s">
        <v>96</v>
      </c>
    </row>
    <row r="6" spans="2:12" ht="12.75" customHeight="1" x14ac:dyDescent="0.2">
      <c r="B6" s="87"/>
      <c r="C6" s="90"/>
      <c r="D6" s="96" t="s">
        <v>97</v>
      </c>
      <c r="F6" s="93"/>
      <c r="G6" s="93"/>
      <c r="H6" s="90"/>
      <c r="I6" s="90"/>
      <c r="J6" s="97" t="s">
        <v>97</v>
      </c>
    </row>
    <row r="7" spans="2:12" ht="12.75" customHeight="1" x14ac:dyDescent="0.2">
      <c r="B7" s="87"/>
      <c r="C7" s="90"/>
      <c r="D7" s="95" t="s">
        <v>98</v>
      </c>
      <c r="F7" s="93"/>
      <c r="G7" s="93"/>
      <c r="H7" s="90"/>
      <c r="I7" s="90"/>
      <c r="J7" s="98" t="s">
        <v>99</v>
      </c>
    </row>
    <row r="8" spans="2:12" ht="12.75" customHeight="1" x14ac:dyDescent="0.2">
      <c r="B8" s="87"/>
      <c r="C8" s="90"/>
      <c r="D8" s="95" t="s">
        <v>100</v>
      </c>
      <c r="F8" s="93"/>
      <c r="G8" s="93"/>
      <c r="H8" s="90"/>
      <c r="I8" s="90"/>
      <c r="J8" s="98" t="s">
        <v>150</v>
      </c>
    </row>
    <row r="9" spans="2:12" ht="12.75" customHeight="1" x14ac:dyDescent="0.2">
      <c r="B9" s="87"/>
      <c r="C9" s="90"/>
      <c r="D9" s="95"/>
      <c r="F9" s="93"/>
      <c r="G9" s="93"/>
      <c r="H9" s="90"/>
      <c r="I9" s="90"/>
      <c r="J9" s="98"/>
    </row>
    <row r="10" spans="2:12" ht="12.75" customHeight="1" x14ac:dyDescent="0.2">
      <c r="B10" s="211" t="s">
        <v>101</v>
      </c>
      <c r="C10" s="211"/>
      <c r="D10" s="211"/>
      <c r="E10" s="211"/>
      <c r="F10" s="211"/>
      <c r="G10" s="93"/>
      <c r="H10" s="212" t="s">
        <v>102</v>
      </c>
      <c r="I10" s="212"/>
      <c r="J10" s="212"/>
      <c r="K10" s="212"/>
    </row>
    <row r="11" spans="2:12" ht="15.2" customHeight="1" x14ac:dyDescent="0.2">
      <c r="C11" s="99"/>
      <c r="D11" s="99"/>
      <c r="E11" s="99"/>
      <c r="F11" s="99"/>
      <c r="G11" s="99"/>
      <c r="H11" s="99"/>
      <c r="I11" s="99"/>
      <c r="J11" s="99"/>
    </row>
    <row r="12" spans="2:12" ht="65.25" customHeight="1" x14ac:dyDescent="0.2">
      <c r="B12" s="213" t="s">
        <v>103</v>
      </c>
      <c r="C12" s="216" t="s">
        <v>159</v>
      </c>
      <c r="D12" s="216"/>
      <c r="E12" s="216"/>
      <c r="F12" s="216"/>
      <c r="G12" s="216"/>
      <c r="H12" s="216"/>
      <c r="I12" s="216"/>
      <c r="J12" s="216"/>
      <c r="K12" s="217"/>
      <c r="L12" s="100"/>
    </row>
    <row r="13" spans="2:12" ht="15.2" customHeight="1" x14ac:dyDescent="0.2">
      <c r="B13" s="214"/>
      <c r="C13" s="218" t="s">
        <v>104</v>
      </c>
      <c r="D13" s="218"/>
      <c r="E13" s="218"/>
      <c r="F13" s="218"/>
      <c r="G13" s="218"/>
      <c r="H13" s="218"/>
      <c r="I13" s="218"/>
      <c r="J13" s="218"/>
      <c r="K13" s="219"/>
      <c r="L13" s="101"/>
    </row>
    <row r="14" spans="2:12" ht="15.2" customHeight="1" x14ac:dyDescent="0.2">
      <c r="B14" s="215"/>
      <c r="C14" s="220"/>
      <c r="D14" s="220"/>
      <c r="E14" s="220"/>
      <c r="F14" s="220"/>
      <c r="G14" s="220"/>
      <c r="H14" s="220"/>
      <c r="I14" s="220"/>
      <c r="J14" s="220"/>
      <c r="K14" s="221"/>
      <c r="L14" s="102"/>
    </row>
    <row r="15" spans="2:12" ht="15.2" customHeight="1" x14ac:dyDescent="0.2">
      <c r="C15" s="99"/>
      <c r="D15" s="99"/>
      <c r="E15" s="99"/>
      <c r="F15" s="99"/>
      <c r="G15" s="99"/>
      <c r="H15" s="99"/>
      <c r="I15" s="99"/>
      <c r="J15" s="99"/>
    </row>
    <row r="16" spans="2:12" ht="30.75" customHeight="1" x14ac:dyDescent="0.2">
      <c r="B16" s="168" t="s">
        <v>105</v>
      </c>
      <c r="C16" s="134"/>
      <c r="D16" s="136" t="s">
        <v>160</v>
      </c>
      <c r="E16" s="205" t="s">
        <v>106</v>
      </c>
      <c r="F16" s="205"/>
      <c r="G16" s="205"/>
      <c r="H16" s="205"/>
      <c r="I16" s="205"/>
      <c r="J16" s="206" t="s">
        <v>161</v>
      </c>
      <c r="K16" s="207"/>
    </row>
    <row r="17" spans="2:12" ht="19.5" customHeight="1" x14ac:dyDescent="0.2">
      <c r="B17" s="169"/>
      <c r="C17" s="135"/>
      <c r="D17" s="137" t="s">
        <v>107</v>
      </c>
      <c r="E17" s="210" t="s">
        <v>108</v>
      </c>
      <c r="F17" s="210"/>
      <c r="G17" s="210"/>
      <c r="H17" s="210"/>
      <c r="I17" s="210"/>
      <c r="J17" s="208"/>
      <c r="K17" s="209"/>
    </row>
    <row r="18" spans="2:12" ht="22.5" customHeight="1" x14ac:dyDescent="0.25">
      <c r="B18" s="169"/>
      <c r="C18"/>
      <c r="D18" s="138" t="s">
        <v>162</v>
      </c>
      <c r="E18" s="188" t="s">
        <v>163</v>
      </c>
      <c r="F18" s="188"/>
      <c r="G18" s="188"/>
      <c r="H18" s="188"/>
      <c r="I18" s="188"/>
      <c r="J18" s="189" t="s">
        <v>164</v>
      </c>
      <c r="K18" s="190"/>
    </row>
    <row r="19" spans="2:12" ht="22.5" customHeight="1" x14ac:dyDescent="0.2">
      <c r="B19" s="139"/>
      <c r="C19" s="140"/>
      <c r="D19" s="137" t="s">
        <v>107</v>
      </c>
      <c r="E19" s="210" t="s">
        <v>165</v>
      </c>
      <c r="F19" s="210"/>
      <c r="G19" s="210"/>
      <c r="H19" s="210"/>
      <c r="I19" s="210"/>
      <c r="J19" s="189"/>
      <c r="K19" s="190"/>
    </row>
    <row r="20" spans="2:12" ht="30" customHeight="1" x14ac:dyDescent="0.25">
      <c r="B20" s="139"/>
      <c r="C20"/>
      <c r="D20" s="138" t="s">
        <v>166</v>
      </c>
      <c r="E20" s="188" t="s">
        <v>167</v>
      </c>
      <c r="F20" s="188"/>
      <c r="G20" s="188"/>
      <c r="H20" s="188"/>
      <c r="I20" s="188"/>
      <c r="J20" s="189" t="s">
        <v>168</v>
      </c>
      <c r="K20" s="190"/>
    </row>
    <row r="21" spans="2:12" ht="30" customHeight="1" x14ac:dyDescent="0.2">
      <c r="B21" s="139"/>
      <c r="C21" s="104"/>
      <c r="D21" s="141" t="s">
        <v>107</v>
      </c>
      <c r="E21" s="193" t="s">
        <v>169</v>
      </c>
      <c r="F21" s="194"/>
      <c r="G21" s="194"/>
      <c r="H21" s="194"/>
      <c r="I21" s="194"/>
      <c r="J21" s="191"/>
      <c r="K21" s="192"/>
    </row>
    <row r="22" spans="2:12" ht="15.2" customHeight="1" x14ac:dyDescent="0.2">
      <c r="C22" s="99"/>
      <c r="D22" s="99"/>
      <c r="E22" s="99"/>
      <c r="F22" s="99"/>
      <c r="G22" s="99"/>
      <c r="H22" s="99"/>
      <c r="I22" s="99"/>
      <c r="J22" s="99"/>
    </row>
    <row r="23" spans="2:12" ht="26.25" customHeight="1" x14ac:dyDescent="0.2">
      <c r="B23" s="168" t="s">
        <v>109</v>
      </c>
      <c r="C23" s="105" t="s">
        <v>110</v>
      </c>
      <c r="D23" s="195" t="s">
        <v>572</v>
      </c>
      <c r="E23" s="195"/>
      <c r="F23" s="195"/>
      <c r="G23" s="195"/>
      <c r="H23" s="195"/>
      <c r="I23" s="196"/>
      <c r="J23" s="106" t="s">
        <v>111</v>
      </c>
      <c r="K23" s="106" t="s">
        <v>112</v>
      </c>
    </row>
    <row r="24" spans="2:12" ht="26.25" customHeight="1" x14ac:dyDescent="0.2">
      <c r="B24" s="169"/>
      <c r="C24" s="107"/>
      <c r="D24" s="197"/>
      <c r="E24" s="197"/>
      <c r="F24" s="197"/>
      <c r="G24" s="197"/>
      <c r="H24" s="197"/>
      <c r="I24" s="198"/>
      <c r="J24" s="142">
        <v>45846</v>
      </c>
      <c r="K24" s="108"/>
    </row>
    <row r="25" spans="2:12" ht="26.25" customHeight="1" x14ac:dyDescent="0.2">
      <c r="B25" s="169"/>
      <c r="C25" s="199" t="s">
        <v>170</v>
      </c>
      <c r="D25" s="200"/>
      <c r="E25" s="200"/>
      <c r="F25" s="200"/>
      <c r="G25" s="200"/>
      <c r="H25" s="200"/>
      <c r="I25" s="201"/>
      <c r="J25" s="106" t="s">
        <v>113</v>
      </c>
      <c r="K25" s="109" t="s">
        <v>114</v>
      </c>
    </row>
    <row r="26" spans="2:12" ht="26.25" customHeight="1" x14ac:dyDescent="0.2">
      <c r="B26" s="169"/>
      <c r="C26" s="202"/>
      <c r="D26" s="203"/>
      <c r="E26" s="203"/>
      <c r="F26" s="203"/>
      <c r="G26" s="203"/>
      <c r="H26" s="203"/>
      <c r="I26" s="204"/>
      <c r="J26" s="110"/>
      <c r="K26" s="103"/>
    </row>
    <row r="27" spans="2:12" ht="11.25" customHeight="1" x14ac:dyDescent="0.2">
      <c r="B27" s="169"/>
      <c r="C27" s="111"/>
      <c r="D27" s="112"/>
      <c r="E27" s="112"/>
      <c r="F27" s="112"/>
      <c r="G27" s="112"/>
      <c r="H27" s="112"/>
      <c r="I27" s="112"/>
      <c r="J27" s="113"/>
      <c r="K27" s="114"/>
    </row>
    <row r="28" spans="2:12" ht="15.2" customHeight="1" x14ac:dyDescent="0.2"/>
    <row r="29" spans="2:12" ht="12.75" customHeight="1" x14ac:dyDescent="0.2">
      <c r="B29" s="168" t="s">
        <v>115</v>
      </c>
      <c r="C29" s="181" t="s">
        <v>116</v>
      </c>
      <c r="D29" s="182"/>
      <c r="E29" s="115" t="s">
        <v>117</v>
      </c>
      <c r="F29" s="116"/>
      <c r="G29" s="116"/>
      <c r="H29" s="116"/>
      <c r="I29" s="116"/>
      <c r="J29" s="116"/>
      <c r="K29" s="117"/>
      <c r="L29" s="101"/>
    </row>
    <row r="30" spans="2:12" ht="12.75" customHeight="1" x14ac:dyDescent="0.2">
      <c r="B30" s="169"/>
      <c r="C30" s="183"/>
      <c r="D30" s="184"/>
      <c r="E30" s="118" t="s">
        <v>118</v>
      </c>
      <c r="F30" s="99"/>
      <c r="G30" s="99"/>
      <c r="H30" s="99"/>
      <c r="I30" s="99"/>
      <c r="J30" s="99"/>
      <c r="L30" s="101"/>
    </row>
    <row r="31" spans="2:12" ht="12.75" customHeight="1" x14ac:dyDescent="0.2">
      <c r="B31" s="169"/>
      <c r="C31" s="183"/>
      <c r="D31" s="184"/>
      <c r="E31" s="118" t="s">
        <v>119</v>
      </c>
      <c r="F31" s="99"/>
      <c r="G31" s="99"/>
      <c r="H31" s="99"/>
      <c r="I31" s="99"/>
      <c r="J31" s="99"/>
      <c r="L31" s="101"/>
    </row>
    <row r="32" spans="2:12" ht="12.75" customHeight="1" x14ac:dyDescent="0.2">
      <c r="B32" s="169"/>
      <c r="C32" s="185"/>
      <c r="D32" s="186"/>
      <c r="E32" s="118" t="s">
        <v>120</v>
      </c>
      <c r="F32" s="99"/>
      <c r="G32" s="99"/>
      <c r="H32" s="99"/>
      <c r="I32" s="99"/>
      <c r="J32" s="99"/>
      <c r="L32" s="101"/>
    </row>
    <row r="33" spans="2:12" ht="12.75" customHeight="1" x14ac:dyDescent="0.2">
      <c r="B33" s="169"/>
      <c r="C33" s="181" t="s">
        <v>121</v>
      </c>
      <c r="D33" s="182"/>
      <c r="E33" s="115" t="s">
        <v>117</v>
      </c>
      <c r="F33" s="116"/>
      <c r="G33" s="116"/>
      <c r="H33" s="116"/>
      <c r="I33" s="116"/>
      <c r="J33" s="116"/>
      <c r="K33" s="117"/>
      <c r="L33" s="101"/>
    </row>
    <row r="34" spans="2:12" ht="12.75" customHeight="1" x14ac:dyDescent="0.2">
      <c r="B34" s="169"/>
      <c r="C34" s="183"/>
      <c r="D34" s="184"/>
      <c r="E34" s="118" t="s">
        <v>118</v>
      </c>
      <c r="F34" s="99"/>
      <c r="G34" s="99"/>
      <c r="H34" s="99"/>
      <c r="I34" s="99"/>
      <c r="J34" s="99"/>
      <c r="L34" s="101"/>
    </row>
    <row r="35" spans="2:12" ht="12.75" customHeight="1" x14ac:dyDescent="0.2">
      <c r="B35" s="169"/>
      <c r="C35" s="183"/>
      <c r="D35" s="184"/>
      <c r="E35" s="118" t="s">
        <v>119</v>
      </c>
      <c r="F35" s="99"/>
      <c r="G35" s="99"/>
      <c r="H35" s="99"/>
      <c r="I35" s="99"/>
      <c r="J35" s="99"/>
      <c r="L35" s="101"/>
    </row>
    <row r="36" spans="2:12" ht="12.75" customHeight="1" x14ac:dyDescent="0.2">
      <c r="B36" s="169"/>
      <c r="C36" s="185"/>
      <c r="D36" s="186"/>
      <c r="E36" s="118" t="s">
        <v>122</v>
      </c>
      <c r="F36" s="99"/>
      <c r="G36" s="99"/>
      <c r="H36" s="99"/>
      <c r="I36" s="99"/>
      <c r="J36" s="99"/>
      <c r="L36" s="101"/>
    </row>
    <row r="37" spans="2:12" ht="12.75" customHeight="1" x14ac:dyDescent="0.2">
      <c r="B37" s="169"/>
      <c r="C37" s="187" t="s">
        <v>123</v>
      </c>
      <c r="D37" s="182"/>
      <c r="E37" s="115" t="s">
        <v>154</v>
      </c>
      <c r="F37" s="116"/>
      <c r="G37" s="116"/>
      <c r="H37" s="116"/>
      <c r="I37" s="116"/>
      <c r="J37" s="116"/>
      <c r="K37" s="117"/>
      <c r="L37" s="101"/>
    </row>
    <row r="38" spans="2:12" ht="12.75" customHeight="1" x14ac:dyDescent="0.2">
      <c r="B38" s="169"/>
      <c r="C38" s="183"/>
      <c r="D38" s="184"/>
      <c r="E38" s="118" t="s">
        <v>118</v>
      </c>
      <c r="F38" s="99"/>
      <c r="G38" s="99"/>
      <c r="H38" s="99"/>
      <c r="I38" s="99"/>
      <c r="J38" s="99"/>
      <c r="L38" s="101"/>
    </row>
    <row r="39" spans="2:12" ht="12.75" customHeight="1" x14ac:dyDescent="0.2">
      <c r="B39" s="169"/>
      <c r="C39" s="183"/>
      <c r="D39" s="184"/>
      <c r="E39" s="118" t="s">
        <v>124</v>
      </c>
      <c r="F39" s="99"/>
      <c r="G39" s="99"/>
      <c r="H39" s="99"/>
      <c r="I39" s="99"/>
      <c r="J39" s="99"/>
      <c r="L39" s="101"/>
    </row>
    <row r="40" spans="2:12" ht="12.75" customHeight="1" x14ac:dyDescent="0.2">
      <c r="B40" s="169"/>
      <c r="C40" s="185"/>
      <c r="D40" s="186"/>
      <c r="E40" s="119" t="s">
        <v>153</v>
      </c>
      <c r="F40" s="120"/>
      <c r="G40" s="120"/>
      <c r="H40" s="120"/>
      <c r="I40" s="120"/>
      <c r="J40" s="120"/>
      <c r="K40" s="121"/>
      <c r="L40" s="101"/>
    </row>
    <row r="41" spans="2:12" ht="12.75" customHeight="1" x14ac:dyDescent="0.2">
      <c r="B41" s="169"/>
      <c r="C41" s="187" t="s">
        <v>125</v>
      </c>
      <c r="D41" s="182"/>
      <c r="E41" s="115" t="s">
        <v>126</v>
      </c>
      <c r="F41" s="116"/>
      <c r="G41" s="116"/>
      <c r="H41" s="116"/>
      <c r="I41" s="99"/>
      <c r="J41" s="99"/>
      <c r="L41" s="101"/>
    </row>
    <row r="42" spans="2:12" ht="12.75" customHeight="1" x14ac:dyDescent="0.2">
      <c r="B42" s="169"/>
      <c r="C42" s="183"/>
      <c r="D42" s="184"/>
      <c r="E42" s="118" t="s">
        <v>127</v>
      </c>
      <c r="F42" s="99"/>
      <c r="G42" s="99"/>
      <c r="H42" s="99"/>
      <c r="I42" s="99"/>
      <c r="J42" s="99"/>
      <c r="L42" s="101"/>
    </row>
    <row r="43" spans="2:12" ht="12.75" customHeight="1" x14ac:dyDescent="0.2">
      <c r="B43" s="169"/>
      <c r="C43" s="183"/>
      <c r="D43" s="184"/>
      <c r="E43" s="118" t="s">
        <v>128</v>
      </c>
      <c r="F43" s="99"/>
      <c r="G43" s="99"/>
      <c r="H43" s="99"/>
      <c r="I43" s="99"/>
      <c r="J43" s="99"/>
      <c r="L43" s="101"/>
    </row>
    <row r="44" spans="2:12" ht="12.75" customHeight="1" x14ac:dyDescent="0.2">
      <c r="B44" s="169"/>
      <c r="C44" s="185"/>
      <c r="D44" s="186"/>
      <c r="E44" s="119" t="s">
        <v>129</v>
      </c>
      <c r="F44" s="120"/>
      <c r="G44" s="120"/>
      <c r="H44" s="120"/>
      <c r="I44" s="120"/>
      <c r="J44" s="120"/>
      <c r="K44" s="121"/>
      <c r="L44" s="101"/>
    </row>
    <row r="45" spans="2:12" ht="12.75" customHeight="1" x14ac:dyDescent="0.2">
      <c r="B45" s="169"/>
      <c r="C45" s="187" t="s">
        <v>130</v>
      </c>
      <c r="D45" s="182"/>
      <c r="E45" s="115" t="s">
        <v>131</v>
      </c>
      <c r="F45" s="116"/>
      <c r="G45" s="116"/>
      <c r="H45" s="116"/>
      <c r="I45" s="99"/>
      <c r="J45" s="99"/>
      <c r="L45" s="101"/>
    </row>
    <row r="46" spans="2:12" ht="12.75" customHeight="1" x14ac:dyDescent="0.2">
      <c r="B46" s="169"/>
      <c r="C46" s="183"/>
      <c r="D46" s="184"/>
      <c r="E46" s="118" t="s">
        <v>132</v>
      </c>
      <c r="F46" s="99"/>
      <c r="G46" s="99"/>
      <c r="H46" s="99"/>
      <c r="I46" s="99"/>
      <c r="J46" s="99"/>
      <c r="L46" s="101"/>
    </row>
    <row r="47" spans="2:12" ht="12.75" customHeight="1" x14ac:dyDescent="0.2">
      <c r="B47" s="169"/>
      <c r="C47" s="183"/>
      <c r="D47" s="184"/>
      <c r="E47" s="118" t="s">
        <v>128</v>
      </c>
      <c r="F47" s="99"/>
      <c r="G47" s="99"/>
      <c r="H47" s="99"/>
      <c r="I47" s="99"/>
      <c r="J47" s="99"/>
      <c r="L47" s="101"/>
    </row>
    <row r="48" spans="2:12" ht="12.75" customHeight="1" x14ac:dyDescent="0.2">
      <c r="B48" s="169"/>
      <c r="C48" s="185"/>
      <c r="D48" s="186"/>
      <c r="E48" s="119" t="s">
        <v>133</v>
      </c>
      <c r="F48" s="120"/>
      <c r="G48" s="120"/>
      <c r="H48" s="120"/>
      <c r="I48" s="120"/>
      <c r="J48" s="120"/>
      <c r="K48" s="121"/>
      <c r="L48" s="101"/>
    </row>
    <row r="49" spans="2:11" ht="12" customHeight="1" x14ac:dyDescent="0.2">
      <c r="C49" s="122"/>
      <c r="D49" s="122"/>
      <c r="I49" s="123"/>
      <c r="J49" s="123"/>
    </row>
    <row r="50" spans="2:11" ht="12.75" customHeight="1" x14ac:dyDescent="0.2">
      <c r="B50" s="168" t="s">
        <v>134</v>
      </c>
      <c r="C50" s="171" t="s">
        <v>135</v>
      </c>
      <c r="D50" s="172"/>
      <c r="E50" s="115" t="s">
        <v>136</v>
      </c>
      <c r="F50" s="116"/>
      <c r="G50" s="116"/>
      <c r="H50" s="116"/>
      <c r="I50" s="116"/>
      <c r="J50" s="116"/>
      <c r="K50" s="124"/>
    </row>
    <row r="51" spans="2:11" ht="12.75" customHeight="1" x14ac:dyDescent="0.2">
      <c r="B51" s="169"/>
      <c r="C51" s="173"/>
      <c r="D51" s="174"/>
      <c r="E51" s="118" t="s">
        <v>137</v>
      </c>
      <c r="F51" s="99"/>
      <c r="G51" s="99"/>
      <c r="H51" s="99"/>
      <c r="I51" s="99"/>
      <c r="J51" s="99"/>
      <c r="K51" s="125"/>
    </row>
    <row r="52" spans="2:11" ht="12.75" customHeight="1" x14ac:dyDescent="0.2">
      <c r="B52" s="169"/>
      <c r="C52" s="173"/>
      <c r="D52" s="174"/>
      <c r="E52" s="118" t="s">
        <v>138</v>
      </c>
      <c r="F52" s="99" t="s">
        <v>151</v>
      </c>
      <c r="G52" s="99"/>
      <c r="H52" s="99"/>
      <c r="I52" s="99"/>
      <c r="J52" s="99"/>
      <c r="K52" s="125"/>
    </row>
    <row r="53" spans="2:11" ht="12.75" customHeight="1" x14ac:dyDescent="0.25">
      <c r="B53" s="169"/>
      <c r="C53" s="175"/>
      <c r="D53" s="176"/>
      <c r="E53" s="119" t="s">
        <v>152</v>
      </c>
      <c r="F53" s="133"/>
      <c r="G53" s="99"/>
      <c r="H53" s="120"/>
      <c r="I53" s="120"/>
      <c r="J53" s="120"/>
      <c r="K53" s="125"/>
    </row>
    <row r="54" spans="2:11" ht="12.75" customHeight="1" x14ac:dyDescent="0.2">
      <c r="B54" s="169"/>
      <c r="C54" s="171" t="s">
        <v>139</v>
      </c>
      <c r="D54" s="172"/>
      <c r="E54" s="115" t="s">
        <v>140</v>
      </c>
      <c r="F54" s="115"/>
      <c r="G54" s="115"/>
      <c r="H54" s="115"/>
      <c r="I54" s="115"/>
      <c r="J54" s="115"/>
      <c r="K54" s="124"/>
    </row>
    <row r="55" spans="2:11" ht="12.75" customHeight="1" x14ac:dyDescent="0.2">
      <c r="B55" s="169"/>
      <c r="C55" s="173"/>
      <c r="D55" s="174"/>
      <c r="E55" s="118" t="s">
        <v>141</v>
      </c>
      <c r="F55" s="118"/>
      <c r="G55" s="118"/>
      <c r="H55" s="118"/>
      <c r="I55" s="118"/>
      <c r="J55" s="118"/>
      <c r="K55" s="125"/>
    </row>
    <row r="56" spans="2:11" ht="12.75" customHeight="1" x14ac:dyDescent="0.2">
      <c r="B56" s="169"/>
      <c r="C56" s="173"/>
      <c r="D56" s="174"/>
      <c r="E56" s="118" t="s">
        <v>138</v>
      </c>
      <c r="F56" s="99" t="s">
        <v>155</v>
      </c>
      <c r="G56" s="99"/>
      <c r="H56" s="118"/>
      <c r="I56" s="118"/>
      <c r="J56" s="118"/>
      <c r="K56" s="125"/>
    </row>
    <row r="57" spans="2:11" ht="12.75" customHeight="1" x14ac:dyDescent="0.2">
      <c r="B57" s="170"/>
      <c r="C57" s="175"/>
      <c r="D57" s="176"/>
      <c r="E57" s="119" t="s">
        <v>156</v>
      </c>
      <c r="F57" s="120"/>
      <c r="G57" s="120"/>
      <c r="H57" s="119"/>
      <c r="I57" s="119"/>
      <c r="J57" s="119"/>
      <c r="K57" s="126"/>
    </row>
    <row r="58" spans="2:11" ht="12.75" customHeight="1" x14ac:dyDescent="0.2">
      <c r="B58" s="244"/>
      <c r="C58" s="171" t="s">
        <v>139</v>
      </c>
      <c r="D58" s="172"/>
      <c r="E58" s="115" t="s">
        <v>140</v>
      </c>
      <c r="F58" s="115"/>
      <c r="G58" s="115"/>
      <c r="H58" s="115"/>
      <c r="I58" s="115"/>
      <c r="J58" s="115"/>
      <c r="K58" s="124"/>
    </row>
    <row r="59" spans="2:11" ht="12.75" customHeight="1" x14ac:dyDescent="0.2">
      <c r="B59" s="244"/>
      <c r="C59" s="173"/>
      <c r="D59" s="174"/>
      <c r="E59" s="118" t="s">
        <v>141</v>
      </c>
      <c r="F59" s="118"/>
      <c r="G59" s="118"/>
      <c r="H59" s="118"/>
      <c r="I59" s="118"/>
      <c r="J59" s="118"/>
      <c r="K59" s="125"/>
    </row>
    <row r="60" spans="2:11" ht="12.75" customHeight="1" x14ac:dyDescent="0.2">
      <c r="B60" s="244"/>
      <c r="C60" s="173"/>
      <c r="D60" s="174"/>
      <c r="E60" s="118" t="s">
        <v>138</v>
      </c>
      <c r="F60" s="99" t="s">
        <v>155</v>
      </c>
      <c r="G60" s="99"/>
      <c r="H60" s="118"/>
      <c r="I60" s="118"/>
      <c r="J60" s="118"/>
      <c r="K60" s="125"/>
    </row>
    <row r="61" spans="2:11" ht="12.75" customHeight="1" x14ac:dyDescent="0.2">
      <c r="B61" s="244"/>
      <c r="C61" s="175"/>
      <c r="D61" s="176"/>
      <c r="E61" s="119" t="s">
        <v>156</v>
      </c>
      <c r="F61" s="120"/>
      <c r="G61" s="120"/>
      <c r="H61" s="119"/>
      <c r="I61" s="119"/>
      <c r="J61" s="119"/>
      <c r="K61" s="126"/>
    </row>
    <row r="62" spans="2:11" ht="12" customHeight="1" x14ac:dyDescent="0.2">
      <c r="B62" s="127"/>
      <c r="C62" s="128" t="s">
        <v>142</v>
      </c>
      <c r="D62" s="128"/>
      <c r="E62" s="129" t="s">
        <v>143</v>
      </c>
      <c r="F62" s="129" t="s">
        <v>144</v>
      </c>
      <c r="G62" s="177" t="s">
        <v>145</v>
      </c>
      <c r="H62" s="177"/>
      <c r="I62" s="129" t="s">
        <v>146</v>
      </c>
      <c r="J62" s="129" t="s">
        <v>147</v>
      </c>
      <c r="K62" s="129" t="s">
        <v>84</v>
      </c>
    </row>
    <row r="63" spans="2:11" ht="22.5" customHeight="1" x14ac:dyDescent="0.2">
      <c r="B63" s="178" t="s">
        <v>109</v>
      </c>
      <c r="C63" s="179"/>
      <c r="D63" s="180"/>
      <c r="E63" s="130" t="s">
        <v>171</v>
      </c>
      <c r="F63" s="130">
        <v>16</v>
      </c>
      <c r="G63" s="178" t="s">
        <v>148</v>
      </c>
      <c r="H63" s="180"/>
      <c r="I63" s="131" t="s">
        <v>157</v>
      </c>
      <c r="J63" s="131" t="s">
        <v>157</v>
      </c>
      <c r="K63" s="130">
        <v>1</v>
      </c>
    </row>
    <row r="64" spans="2:11" ht="12" customHeight="1" x14ac:dyDescent="0.2">
      <c r="I64" s="123"/>
      <c r="J64" s="123"/>
    </row>
    <row r="65" spans="1:12" ht="30" customHeight="1" x14ac:dyDescent="0.2">
      <c r="A65" s="158" t="s">
        <v>84</v>
      </c>
      <c r="B65" s="158"/>
      <c r="C65" s="159" t="s">
        <v>85</v>
      </c>
      <c r="D65" s="159"/>
      <c r="E65" s="158" t="s">
        <v>86</v>
      </c>
      <c r="F65" s="158"/>
      <c r="G65" s="160" t="s">
        <v>87</v>
      </c>
      <c r="H65" s="161"/>
      <c r="I65" s="158" t="s">
        <v>88</v>
      </c>
      <c r="J65" s="158"/>
      <c r="K65" s="158" t="s">
        <v>149</v>
      </c>
      <c r="L65" s="158"/>
    </row>
    <row r="66" spans="1:12" s="85" customFormat="1" ht="48.75" customHeight="1" x14ac:dyDescent="0.25">
      <c r="A66" s="162" t="s">
        <v>158</v>
      </c>
      <c r="B66" s="163"/>
      <c r="C66" s="164">
        <v>12</v>
      </c>
      <c r="D66" s="164"/>
      <c r="E66" s="157" t="s">
        <v>572</v>
      </c>
      <c r="F66" s="157"/>
      <c r="G66" s="165">
        <v>45846</v>
      </c>
      <c r="H66" s="166"/>
      <c r="I66" s="167" t="s">
        <v>171</v>
      </c>
      <c r="J66" s="164"/>
      <c r="K66" s="157" t="s">
        <v>172</v>
      </c>
      <c r="L66" s="157"/>
    </row>
    <row r="67" spans="1:12" ht="12" customHeight="1" x14ac:dyDescent="0.2">
      <c r="I67" s="123"/>
      <c r="J67" s="123"/>
    </row>
    <row r="68" spans="1:12" ht="18" customHeight="1" x14ac:dyDescent="0.2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</row>
    <row r="69" spans="1:12" ht="18" customHeight="1" x14ac:dyDescent="0.2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</row>
    <row r="70" spans="1:12" ht="18" customHeight="1" x14ac:dyDescent="0.2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</row>
    <row r="71" spans="1:12" ht="18" customHeight="1" x14ac:dyDescent="0.2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</row>
    <row r="72" spans="1:12" ht="18" customHeight="1" x14ac:dyDescent="0.2">
      <c r="A72" s="132"/>
      <c r="B72" s="132"/>
      <c r="C72" s="132"/>
      <c r="D72" s="132"/>
      <c r="E72" s="132"/>
      <c r="F72" s="132"/>
      <c r="G72" s="132"/>
      <c r="H72" s="132"/>
      <c r="I72" s="132"/>
      <c r="J72" s="132"/>
      <c r="K72" s="132"/>
    </row>
    <row r="73" spans="1:12" ht="18" customHeight="1" x14ac:dyDescent="0.2">
      <c r="A73" s="132"/>
      <c r="B73" s="132"/>
      <c r="C73" s="132"/>
      <c r="D73" s="132"/>
      <c r="E73" s="132"/>
      <c r="F73" s="132"/>
      <c r="G73" s="132"/>
      <c r="H73" s="132"/>
      <c r="I73" s="132"/>
      <c r="J73" s="132"/>
      <c r="K73" s="132"/>
    </row>
    <row r="74" spans="1:12" ht="18" customHeight="1" x14ac:dyDescent="0.2">
      <c r="A74" s="132"/>
      <c r="B74" s="132"/>
      <c r="C74" s="132"/>
      <c r="D74" s="132"/>
      <c r="E74" s="132"/>
      <c r="F74" s="132"/>
      <c r="G74" s="132"/>
      <c r="H74" s="132"/>
      <c r="I74" s="132"/>
      <c r="J74" s="132"/>
      <c r="K74" s="132"/>
    </row>
    <row r="75" spans="1:12" x14ac:dyDescent="0.2">
      <c r="A75" s="132"/>
      <c r="B75" s="132"/>
      <c r="C75" s="132"/>
      <c r="D75" s="132"/>
      <c r="E75" s="132"/>
      <c r="F75" s="132"/>
      <c r="G75" s="132"/>
      <c r="H75" s="132"/>
      <c r="I75" s="132"/>
      <c r="J75" s="132"/>
      <c r="K75" s="132"/>
    </row>
    <row r="76" spans="1:12" x14ac:dyDescent="0.2">
      <c r="A76" s="132"/>
      <c r="B76" s="132"/>
      <c r="C76" s="132"/>
      <c r="D76" s="132"/>
      <c r="E76" s="132"/>
      <c r="F76" s="132"/>
      <c r="G76" s="132"/>
      <c r="H76" s="132"/>
      <c r="I76" s="132"/>
      <c r="J76" s="132"/>
      <c r="K76" s="132"/>
    </row>
    <row r="77" spans="1:12" x14ac:dyDescent="0.2">
      <c r="A77" s="132"/>
      <c r="B77" s="132"/>
      <c r="C77" s="132"/>
      <c r="D77" s="132"/>
      <c r="E77" s="132"/>
      <c r="F77" s="132"/>
      <c r="G77" s="132"/>
      <c r="H77" s="132"/>
      <c r="I77" s="132"/>
      <c r="J77" s="132"/>
      <c r="K77" s="132"/>
    </row>
    <row r="78" spans="1:12" x14ac:dyDescent="0.2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</row>
    <row r="79" spans="1:12" x14ac:dyDescent="0.2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</row>
    <row r="80" spans="1:12" x14ac:dyDescent="0.2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</row>
    <row r="81" spans="1:11" x14ac:dyDescent="0.2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</row>
    <row r="82" spans="1:11" x14ac:dyDescent="0.2">
      <c r="A82" s="132"/>
      <c r="B82" s="132"/>
      <c r="C82" s="132"/>
      <c r="D82" s="132"/>
      <c r="E82" s="132"/>
      <c r="F82" s="132"/>
      <c r="G82" s="132"/>
      <c r="H82" s="132"/>
      <c r="I82" s="132"/>
      <c r="J82" s="132"/>
      <c r="K82" s="132"/>
    </row>
    <row r="83" spans="1:11" x14ac:dyDescent="0.2">
      <c r="A83" s="132"/>
      <c r="B83" s="132"/>
      <c r="C83" s="132"/>
      <c r="D83" s="132"/>
      <c r="E83" s="132"/>
      <c r="F83" s="132"/>
      <c r="G83" s="132"/>
      <c r="H83" s="132"/>
      <c r="I83" s="132"/>
      <c r="J83" s="132"/>
      <c r="K83" s="132"/>
    </row>
    <row r="84" spans="1:11" x14ac:dyDescent="0.2">
      <c r="A84" s="132"/>
      <c r="B84" s="132"/>
      <c r="C84" s="132"/>
      <c r="D84" s="132"/>
      <c r="E84" s="132"/>
      <c r="F84" s="132"/>
      <c r="G84" s="132"/>
      <c r="H84" s="132"/>
      <c r="I84" s="132"/>
      <c r="J84" s="132"/>
      <c r="K84" s="132"/>
    </row>
    <row r="85" spans="1:11" x14ac:dyDescent="0.2">
      <c r="A85" s="132"/>
      <c r="B85" s="132"/>
      <c r="C85" s="132"/>
      <c r="D85" s="132"/>
      <c r="E85" s="132"/>
      <c r="F85" s="132"/>
      <c r="G85" s="132"/>
      <c r="H85" s="132"/>
      <c r="I85" s="132"/>
      <c r="J85" s="132"/>
      <c r="K85" s="132"/>
    </row>
    <row r="86" spans="1:11" x14ac:dyDescent="0.2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</row>
    <row r="87" spans="1:11" x14ac:dyDescent="0.2">
      <c r="A87" s="132"/>
      <c r="B87" s="132"/>
      <c r="C87" s="132"/>
      <c r="D87" s="132"/>
      <c r="E87" s="132"/>
      <c r="F87" s="132"/>
      <c r="G87" s="132"/>
      <c r="H87" s="132"/>
      <c r="I87" s="132"/>
      <c r="J87" s="132"/>
      <c r="K87" s="132"/>
    </row>
  </sheetData>
  <mergeCells count="44">
    <mergeCell ref="B10:F10"/>
    <mergeCell ref="H10:K10"/>
    <mergeCell ref="B12:B14"/>
    <mergeCell ref="C12:K12"/>
    <mergeCell ref="C13:K13"/>
    <mergeCell ref="C14:K14"/>
    <mergeCell ref="B16:B18"/>
    <mergeCell ref="E16:I16"/>
    <mergeCell ref="J16:K17"/>
    <mergeCell ref="E17:I17"/>
    <mergeCell ref="E18:I18"/>
    <mergeCell ref="J18:K19"/>
    <mergeCell ref="E19:I19"/>
    <mergeCell ref="E20:I20"/>
    <mergeCell ref="J20:K21"/>
    <mergeCell ref="E21:I21"/>
    <mergeCell ref="B23:B27"/>
    <mergeCell ref="D23:I24"/>
    <mergeCell ref="C25:I26"/>
    <mergeCell ref="B29:B48"/>
    <mergeCell ref="C29:D32"/>
    <mergeCell ref="C33:D36"/>
    <mergeCell ref="C37:D40"/>
    <mergeCell ref="C41:D44"/>
    <mergeCell ref="C45:D48"/>
    <mergeCell ref="B50:B57"/>
    <mergeCell ref="C50:D53"/>
    <mergeCell ref="C54:D57"/>
    <mergeCell ref="G62:H62"/>
    <mergeCell ref="B63:D63"/>
    <mergeCell ref="G63:H63"/>
    <mergeCell ref="C58:D61"/>
    <mergeCell ref="K66:L66"/>
    <mergeCell ref="A65:B65"/>
    <mergeCell ref="C65:D65"/>
    <mergeCell ref="E65:F65"/>
    <mergeCell ref="G65:H65"/>
    <mergeCell ref="I65:J65"/>
    <mergeCell ref="K65:L65"/>
    <mergeCell ref="A66:B66"/>
    <mergeCell ref="C66:D66"/>
    <mergeCell ref="E66:F66"/>
    <mergeCell ref="G66:H66"/>
    <mergeCell ref="I66:J66"/>
  </mergeCells>
  <hyperlinks>
    <hyperlink ref="D5" r:id="rId1" xr:uid="{495E8B36-9EA4-430A-812C-A270700B944B}"/>
    <hyperlink ref="D7" r:id="rId2" xr:uid="{59ADE218-73EC-489B-84AD-F788C1600475}"/>
    <hyperlink ref="D8" r:id="rId3" xr:uid="{487E11FC-E140-4B64-8FED-D08B9F16193D}"/>
    <hyperlink ref="J5" r:id="rId4" xr:uid="{E198F074-AA42-4143-AB54-CA2CD36AC3F8}"/>
    <hyperlink ref="J7" r:id="rId5" xr:uid="{52CEED76-CBE7-45D4-9013-C988AEEC3619}"/>
    <hyperlink ref="J8" r:id="rId6" xr:uid="{EA3CACBD-1740-4119-8658-F4742A4683F3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>
    <pageSetUpPr fitToPage="1"/>
  </sheetPr>
  <dimension ref="A1:ZV273"/>
  <sheetViews>
    <sheetView showGridLines="0" showZeros="0" zoomScaleNormal="100" workbookViewId="0">
      <pane xSplit="3" ySplit="2" topLeftCell="D254" activePane="bottomRight" state="frozen"/>
      <selection activeCell="F75" sqref="F75"/>
      <selection pane="topRight" activeCell="F75" sqref="F75"/>
      <selection pane="bottomLeft" activeCell="F75" sqref="F75"/>
      <selection pane="bottomRight" activeCell="Q7" sqref="Q7"/>
    </sheetView>
  </sheetViews>
  <sheetFormatPr baseColWidth="10" defaultColWidth="10.7109375" defaultRowHeight="15" x14ac:dyDescent="0.25"/>
  <cols>
    <col min="2" max="2" width="9.7109375" customWidth="1"/>
    <col min="3" max="3" width="46.7109375" customWidth="1"/>
    <col min="4" max="4" width="4.7109375" customWidth="1"/>
    <col min="5" max="6" width="10.7109375" style="30" customWidth="1"/>
    <col min="7" max="7" width="10.7109375" style="51" customWidth="1"/>
    <col min="8" max="8" width="12.7109375" style="51" customWidth="1"/>
    <col min="9" max="9" width="1.7109375" style="30" customWidth="1"/>
    <col min="10" max="11" width="10.7109375" style="30" customWidth="1"/>
    <col min="12" max="12" width="11.42578125" style="51" bestFit="1" customWidth="1"/>
    <col min="13" max="13" width="12.7109375" style="51" customWidth="1"/>
    <col min="14" max="14" width="1.7109375" style="30" customWidth="1"/>
    <col min="15" max="16" width="10.7109375" style="30" customWidth="1"/>
    <col min="17" max="17" width="11.42578125" style="51" bestFit="1" customWidth="1"/>
    <col min="18" max="18" width="12.7109375" style="51" customWidth="1"/>
    <col min="19" max="19" width="1.7109375" customWidth="1"/>
    <col min="20" max="20" width="11.42578125" bestFit="1" customWidth="1"/>
    <col min="697" max="699" width="10.7109375" customWidth="1"/>
  </cols>
  <sheetData>
    <row r="1" spans="1:698" s="21" customFormat="1" ht="24" customHeight="1" x14ac:dyDescent="0.25">
      <c r="A1" s="228"/>
      <c r="B1" s="229" t="s">
        <v>70</v>
      </c>
      <c r="C1" s="229" t="s">
        <v>71</v>
      </c>
      <c r="D1" s="231" t="s">
        <v>3</v>
      </c>
      <c r="E1" s="225" t="s">
        <v>0</v>
      </c>
      <c r="F1" s="226"/>
      <c r="G1" s="226"/>
      <c r="H1" s="227"/>
      <c r="I1" s="38"/>
      <c r="J1" s="225" t="s">
        <v>1</v>
      </c>
      <c r="K1" s="226"/>
      <c r="L1" s="226"/>
      <c r="M1" s="227"/>
      <c r="N1" s="38"/>
      <c r="O1" s="225" t="s">
        <v>2</v>
      </c>
      <c r="P1" s="226"/>
      <c r="Q1" s="226"/>
      <c r="R1" s="227"/>
    </row>
    <row r="2" spans="1:698" s="21" customFormat="1" ht="28.5" customHeight="1" x14ac:dyDescent="0.25">
      <c r="A2" s="228"/>
      <c r="B2" s="230"/>
      <c r="C2" s="230"/>
      <c r="D2" s="232" t="s">
        <v>3</v>
      </c>
      <c r="E2" s="24" t="s">
        <v>4</v>
      </c>
      <c r="F2" s="24" t="s">
        <v>5</v>
      </c>
      <c r="G2" s="41" t="s">
        <v>6</v>
      </c>
      <c r="H2" s="41" t="s">
        <v>7</v>
      </c>
      <c r="I2" s="39"/>
      <c r="J2" s="33" t="s">
        <v>8</v>
      </c>
      <c r="K2" s="24" t="s">
        <v>9</v>
      </c>
      <c r="L2" s="41" t="s">
        <v>10</v>
      </c>
      <c r="M2" s="53" t="s">
        <v>11</v>
      </c>
      <c r="N2" s="39"/>
      <c r="O2" s="24" t="s">
        <v>12</v>
      </c>
      <c r="P2" s="24" t="s">
        <v>13</v>
      </c>
      <c r="Q2" s="41" t="s">
        <v>14</v>
      </c>
      <c r="R2" s="41" t="s">
        <v>15</v>
      </c>
    </row>
    <row r="3" spans="1:698" s="21" customFormat="1" ht="60.75" customHeight="1" x14ac:dyDescent="0.25">
      <c r="A3" s="22"/>
      <c r="B3" s="222" t="s">
        <v>72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4"/>
    </row>
    <row r="4" spans="1:698" x14ac:dyDescent="0.25">
      <c r="B4" s="2"/>
      <c r="C4" s="3"/>
      <c r="D4" s="4"/>
      <c r="E4" s="25"/>
      <c r="F4" s="25"/>
      <c r="G4" s="42"/>
      <c r="H4" s="43"/>
      <c r="I4" s="40"/>
      <c r="J4" s="34"/>
      <c r="K4" s="25"/>
      <c r="L4" s="42"/>
      <c r="M4" s="43"/>
      <c r="N4" s="40"/>
      <c r="O4" s="34"/>
      <c r="P4" s="25"/>
      <c r="Q4" s="42"/>
      <c r="R4" s="43"/>
      <c r="S4" s="23"/>
    </row>
    <row r="5" spans="1:698" x14ac:dyDescent="0.25">
      <c r="B5" s="5">
        <v>1</v>
      </c>
      <c r="C5" s="6" t="s">
        <v>173</v>
      </c>
      <c r="D5" s="7"/>
      <c r="E5" s="26"/>
      <c r="F5" s="26"/>
      <c r="G5" s="44"/>
      <c r="H5" s="45"/>
      <c r="I5" s="40"/>
      <c r="J5" s="35"/>
      <c r="K5" s="26"/>
      <c r="L5" s="44"/>
      <c r="M5" s="45"/>
      <c r="N5" s="40"/>
      <c r="O5" s="35"/>
      <c r="P5" s="26"/>
      <c r="Q5" s="44"/>
      <c r="R5" s="45"/>
      <c r="S5" s="23"/>
      <c r="ZU5" t="s">
        <v>16</v>
      </c>
      <c r="ZV5" s="8"/>
    </row>
    <row r="6" spans="1:698" x14ac:dyDescent="0.25">
      <c r="B6" s="9"/>
      <c r="C6" s="10"/>
      <c r="D6" s="11"/>
      <c r="E6" s="27"/>
      <c r="F6" s="32"/>
      <c r="G6" s="46"/>
      <c r="H6" s="47"/>
      <c r="I6" s="40"/>
      <c r="J6" s="36"/>
      <c r="K6" s="54"/>
      <c r="L6" s="46"/>
      <c r="M6" s="47"/>
      <c r="N6" s="40"/>
      <c r="O6" s="36"/>
      <c r="P6" s="54"/>
      <c r="Q6" s="46"/>
      <c r="R6" s="47"/>
      <c r="S6" s="23"/>
      <c r="ZU6" t="s">
        <v>17</v>
      </c>
      <c r="ZV6" s="8" t="s">
        <v>18</v>
      </c>
    </row>
    <row r="7" spans="1:698" x14ac:dyDescent="0.25">
      <c r="B7" s="12" t="s">
        <v>180</v>
      </c>
      <c r="C7" s="13" t="s">
        <v>174</v>
      </c>
      <c r="D7" s="11" t="s">
        <v>187</v>
      </c>
      <c r="E7" s="27">
        <v>1</v>
      </c>
      <c r="F7" s="32"/>
      <c r="G7" s="46"/>
      <c r="H7" s="47">
        <f t="shared" ref="H7:H71" si="0">G7*E7</f>
        <v>0</v>
      </c>
      <c r="I7" s="40"/>
      <c r="J7" s="27">
        <v>1</v>
      </c>
      <c r="K7" s="54"/>
      <c r="L7" s="46"/>
      <c r="M7" s="47">
        <f t="shared" ref="M7:M12" si="1">L7*J7</f>
        <v>0</v>
      </c>
      <c r="N7" s="40"/>
      <c r="O7" s="27">
        <v>1</v>
      </c>
      <c r="P7" s="54"/>
      <c r="Q7" s="46"/>
      <c r="R7" s="47">
        <f t="shared" ref="R7:R12" si="2">Q7*O7</f>
        <v>0</v>
      </c>
      <c r="S7" s="23"/>
      <c r="ZV7" s="8"/>
    </row>
    <row r="8" spans="1:698" x14ac:dyDescent="0.25">
      <c r="B8" s="12" t="s">
        <v>181</v>
      </c>
      <c r="C8" s="13" t="s">
        <v>550</v>
      </c>
      <c r="D8" s="11" t="s">
        <v>551</v>
      </c>
      <c r="E8" s="156">
        <v>1.4999999999999999E-2</v>
      </c>
      <c r="F8" s="32"/>
      <c r="G8" s="46">
        <f>SUM(H16:H266)</f>
        <v>0</v>
      </c>
      <c r="H8" s="47">
        <f t="shared" si="0"/>
        <v>0</v>
      </c>
      <c r="I8" s="40"/>
      <c r="J8" s="156">
        <v>1.4999999999999999E-2</v>
      </c>
      <c r="K8" s="32"/>
      <c r="L8" s="46">
        <f>SUM(M16:M266)</f>
        <v>0</v>
      </c>
      <c r="M8" s="47">
        <f t="shared" si="1"/>
        <v>0</v>
      </c>
      <c r="N8" s="40"/>
      <c r="O8" s="156">
        <v>1.4999999999999999E-2</v>
      </c>
      <c r="P8" s="32"/>
      <c r="Q8" s="46">
        <f>SUM(R16:R266)</f>
        <v>0</v>
      </c>
      <c r="R8" s="47">
        <f t="shared" si="2"/>
        <v>0</v>
      </c>
      <c r="S8" s="23"/>
      <c r="ZU8" t="s">
        <v>19</v>
      </c>
      <c r="ZV8" s="8" t="s">
        <v>20</v>
      </c>
    </row>
    <row r="9" spans="1:698" x14ac:dyDescent="0.25">
      <c r="B9" s="12" t="s">
        <v>182</v>
      </c>
      <c r="C9" s="13" t="s">
        <v>175</v>
      </c>
      <c r="D9" s="11" t="s">
        <v>187</v>
      </c>
      <c r="E9" s="27">
        <v>1</v>
      </c>
      <c r="F9" s="32"/>
      <c r="G9" s="46"/>
      <c r="H9" s="47">
        <f t="shared" si="0"/>
        <v>0</v>
      </c>
      <c r="I9" s="40"/>
      <c r="J9" s="27">
        <v>1</v>
      </c>
      <c r="K9" s="32"/>
      <c r="L9" s="46"/>
      <c r="M9" s="47">
        <f t="shared" si="1"/>
        <v>0</v>
      </c>
      <c r="N9" s="40"/>
      <c r="O9" s="27">
        <v>1</v>
      </c>
      <c r="P9" s="32"/>
      <c r="Q9" s="46"/>
      <c r="R9" s="47">
        <f t="shared" si="2"/>
        <v>0</v>
      </c>
      <c r="S9" s="23"/>
      <c r="ZU9" t="s">
        <v>21</v>
      </c>
      <c r="ZV9" s="8" t="s">
        <v>22</v>
      </c>
    </row>
    <row r="10" spans="1:698" x14ac:dyDescent="0.25">
      <c r="B10" s="12" t="s">
        <v>183</v>
      </c>
      <c r="C10" s="13" t="s">
        <v>176</v>
      </c>
      <c r="D10" s="11" t="s">
        <v>187</v>
      </c>
      <c r="E10" s="27">
        <v>1</v>
      </c>
      <c r="F10" s="32"/>
      <c r="G10" s="46"/>
      <c r="H10" s="47">
        <f t="shared" si="0"/>
        <v>0</v>
      </c>
      <c r="I10" s="40"/>
      <c r="J10" s="27">
        <v>1</v>
      </c>
      <c r="K10" s="32"/>
      <c r="L10" s="46"/>
      <c r="M10" s="47">
        <f t="shared" si="1"/>
        <v>0</v>
      </c>
      <c r="N10" s="40"/>
      <c r="O10" s="27">
        <v>1</v>
      </c>
      <c r="P10" s="32"/>
      <c r="Q10" s="46"/>
      <c r="R10" s="47">
        <f t="shared" si="2"/>
        <v>0</v>
      </c>
      <c r="S10" s="23"/>
      <c r="ZV10" s="8"/>
    </row>
    <row r="11" spans="1:698" x14ac:dyDescent="0.25">
      <c r="B11" s="12" t="s">
        <v>184</v>
      </c>
      <c r="C11" s="13" t="s">
        <v>177</v>
      </c>
      <c r="D11" s="11" t="s">
        <v>187</v>
      </c>
      <c r="E11" s="27">
        <v>1</v>
      </c>
      <c r="F11" s="32"/>
      <c r="G11" s="46"/>
      <c r="H11" s="47">
        <f t="shared" si="0"/>
        <v>0</v>
      </c>
      <c r="I11" s="40"/>
      <c r="J11" s="27">
        <v>1</v>
      </c>
      <c r="K11" s="32"/>
      <c r="L11" s="46"/>
      <c r="M11" s="47">
        <f t="shared" si="1"/>
        <v>0</v>
      </c>
      <c r="N11" s="40"/>
      <c r="O11" s="27">
        <v>1</v>
      </c>
      <c r="P11" s="32"/>
      <c r="Q11" s="46"/>
      <c r="R11" s="47">
        <f t="shared" si="2"/>
        <v>0</v>
      </c>
      <c r="S11" s="23"/>
      <c r="ZV11" s="8"/>
    </row>
    <row r="12" spans="1:698" ht="24" x14ac:dyDescent="0.25">
      <c r="B12" s="12" t="s">
        <v>185</v>
      </c>
      <c r="C12" s="13" t="s">
        <v>178</v>
      </c>
      <c r="D12" s="11" t="s">
        <v>187</v>
      </c>
      <c r="E12" s="27">
        <v>1</v>
      </c>
      <c r="F12" s="32"/>
      <c r="G12" s="46"/>
      <c r="H12" s="47">
        <f t="shared" si="0"/>
        <v>0</v>
      </c>
      <c r="I12" s="40"/>
      <c r="J12" s="27">
        <v>1</v>
      </c>
      <c r="K12" s="32"/>
      <c r="L12" s="46"/>
      <c r="M12" s="47">
        <f t="shared" si="1"/>
        <v>0</v>
      </c>
      <c r="N12" s="40"/>
      <c r="O12" s="27">
        <v>1</v>
      </c>
      <c r="P12" s="32"/>
      <c r="Q12" s="46"/>
      <c r="R12" s="47">
        <f t="shared" si="2"/>
        <v>0</v>
      </c>
      <c r="S12" s="23"/>
      <c r="ZV12" s="8"/>
    </row>
    <row r="13" spans="1:698" x14ac:dyDescent="0.25">
      <c r="B13" s="12" t="s">
        <v>186</v>
      </c>
      <c r="C13" s="13" t="s">
        <v>179</v>
      </c>
      <c r="D13" s="11" t="s">
        <v>187</v>
      </c>
      <c r="E13" s="27">
        <v>1</v>
      </c>
      <c r="F13" s="32"/>
      <c r="G13" s="46"/>
      <c r="H13" s="47">
        <f t="shared" si="0"/>
        <v>0</v>
      </c>
      <c r="I13" s="40"/>
      <c r="J13" s="27">
        <v>1</v>
      </c>
      <c r="K13" s="32"/>
      <c r="L13" s="46"/>
      <c r="M13" s="47">
        <f t="shared" ref="M13:M77" si="3">L13*J13</f>
        <v>0</v>
      </c>
      <c r="N13" s="40"/>
      <c r="O13" s="27">
        <v>1</v>
      </c>
      <c r="P13" s="32"/>
      <c r="Q13" s="46"/>
      <c r="R13" s="47">
        <f t="shared" ref="R13:R77" si="4">Q13*O13</f>
        <v>0</v>
      </c>
      <c r="S13" s="23"/>
      <c r="ZV13" s="8"/>
    </row>
    <row r="14" spans="1:698" x14ac:dyDescent="0.25">
      <c r="B14" s="12"/>
      <c r="C14" s="13"/>
      <c r="D14" s="11"/>
      <c r="E14" s="27"/>
      <c r="F14" s="32"/>
      <c r="G14" s="46"/>
      <c r="H14" s="47">
        <f t="shared" si="0"/>
        <v>0</v>
      </c>
      <c r="I14" s="40"/>
      <c r="J14" s="27"/>
      <c r="K14" s="32"/>
      <c r="L14" s="46">
        <f t="shared" ref="L14:L72" si="5">G14</f>
        <v>0</v>
      </c>
      <c r="M14" s="47">
        <f t="shared" si="3"/>
        <v>0</v>
      </c>
      <c r="N14" s="40"/>
      <c r="O14" s="36"/>
      <c r="P14" s="32"/>
      <c r="Q14" s="46"/>
      <c r="R14" s="47">
        <f t="shared" si="4"/>
        <v>0</v>
      </c>
      <c r="S14" s="23"/>
      <c r="T14" s="51"/>
      <c r="ZV14" s="8"/>
    </row>
    <row r="15" spans="1:698" x14ac:dyDescent="0.25">
      <c r="B15" s="14"/>
      <c r="C15" s="15"/>
      <c r="D15" s="11"/>
      <c r="E15" s="27"/>
      <c r="F15" s="32"/>
      <c r="G15" s="46"/>
      <c r="H15" s="47">
        <f t="shared" si="0"/>
        <v>0</v>
      </c>
      <c r="I15" s="40"/>
      <c r="J15" s="27"/>
      <c r="K15" s="32"/>
      <c r="L15" s="46">
        <f t="shared" si="5"/>
        <v>0</v>
      </c>
      <c r="M15" s="47">
        <f t="shared" si="3"/>
        <v>0</v>
      </c>
      <c r="N15" s="40"/>
      <c r="O15" s="36"/>
      <c r="P15" s="32"/>
      <c r="Q15" s="46">
        <f t="shared" ref="Q15:Q72" si="6">G15</f>
        <v>0</v>
      </c>
      <c r="R15" s="47">
        <f t="shared" si="4"/>
        <v>0</v>
      </c>
      <c r="S15" s="23"/>
      <c r="ZU15" t="s">
        <v>23</v>
      </c>
      <c r="ZV15" s="8" t="s">
        <v>24</v>
      </c>
    </row>
    <row r="16" spans="1:698" ht="30" x14ac:dyDescent="0.25">
      <c r="B16" s="5"/>
      <c r="C16" s="6" t="s">
        <v>188</v>
      </c>
      <c r="D16" s="7"/>
      <c r="E16" s="27"/>
      <c r="F16" s="26"/>
      <c r="G16" s="44"/>
      <c r="H16" s="47">
        <f t="shared" si="0"/>
        <v>0</v>
      </c>
      <c r="I16" s="40"/>
      <c r="J16" s="27"/>
      <c r="K16" s="26"/>
      <c r="L16" s="46">
        <f t="shared" si="5"/>
        <v>0</v>
      </c>
      <c r="M16" s="47">
        <f t="shared" si="3"/>
        <v>0</v>
      </c>
      <c r="N16" s="40"/>
      <c r="O16" s="27"/>
      <c r="P16" s="26"/>
      <c r="Q16" s="46">
        <f t="shared" si="6"/>
        <v>0</v>
      </c>
      <c r="R16" s="47">
        <f t="shared" si="4"/>
        <v>0</v>
      </c>
      <c r="S16" s="23"/>
      <c r="ZU16" t="s">
        <v>25</v>
      </c>
      <c r="ZV16" s="8"/>
    </row>
    <row r="17" spans="2:698" x14ac:dyDescent="0.25">
      <c r="B17" s="9"/>
      <c r="C17" s="10"/>
      <c r="D17" s="11"/>
      <c r="E17" s="27"/>
      <c r="F17" s="32"/>
      <c r="G17" s="46"/>
      <c r="H17" s="47">
        <f t="shared" si="0"/>
        <v>0</v>
      </c>
      <c r="I17" s="40"/>
      <c r="J17" s="27"/>
      <c r="K17" s="32"/>
      <c r="L17" s="46">
        <f t="shared" si="5"/>
        <v>0</v>
      </c>
      <c r="M17" s="47">
        <f t="shared" si="3"/>
        <v>0</v>
      </c>
      <c r="N17" s="40"/>
      <c r="O17" s="27"/>
      <c r="P17" s="32"/>
      <c r="Q17" s="46">
        <f t="shared" si="6"/>
        <v>0</v>
      </c>
      <c r="R17" s="47">
        <f t="shared" si="4"/>
        <v>0</v>
      </c>
      <c r="S17" s="23"/>
      <c r="ZU17" t="s">
        <v>26</v>
      </c>
      <c r="ZV17" s="8" t="s">
        <v>27</v>
      </c>
    </row>
    <row r="18" spans="2:698" x14ac:dyDescent="0.25">
      <c r="B18" s="12" t="s">
        <v>197</v>
      </c>
      <c r="C18" s="13" t="s">
        <v>198</v>
      </c>
      <c r="D18" s="11" t="s">
        <v>199</v>
      </c>
      <c r="E18" s="27">
        <f>E43+E48+E56+E64+E71+E78+E85+E177+E184+E191+E198+E207+E214+E235+E90</f>
        <v>259</v>
      </c>
      <c r="F18" s="32"/>
      <c r="G18" s="46"/>
      <c r="H18" s="47">
        <f t="shared" si="0"/>
        <v>0</v>
      </c>
      <c r="I18" s="40"/>
      <c r="J18" s="27">
        <f>J43+J48+J56+J64+J71+J78+J85+J177+J184+J191+J198+J207+J214+J235+J90</f>
        <v>1237</v>
      </c>
      <c r="K18" s="32"/>
      <c r="L18" s="46">
        <f t="shared" si="5"/>
        <v>0</v>
      </c>
      <c r="M18" s="47">
        <f t="shared" si="3"/>
        <v>0</v>
      </c>
      <c r="N18" s="40"/>
      <c r="O18" s="27">
        <f>O43+O48+O56+O64+O71+O78+O85+O177+O184+O191+O198+O207+O214+O235+O90</f>
        <v>618</v>
      </c>
      <c r="P18" s="32"/>
      <c r="Q18" s="46">
        <f t="shared" si="6"/>
        <v>0</v>
      </c>
      <c r="R18" s="47">
        <f t="shared" si="4"/>
        <v>0</v>
      </c>
      <c r="S18" s="23"/>
      <c r="ZU18" t="s">
        <v>28</v>
      </c>
      <c r="ZV18" s="8" t="s">
        <v>29</v>
      </c>
    </row>
    <row r="19" spans="2:698" x14ac:dyDescent="0.25">
      <c r="B19" s="12" t="s">
        <v>200</v>
      </c>
      <c r="C19" s="13" t="s">
        <v>201</v>
      </c>
      <c r="D19" s="11" t="s">
        <v>202</v>
      </c>
      <c r="E19" s="27">
        <f>285*0.05</f>
        <v>14.25</v>
      </c>
      <c r="F19" s="32"/>
      <c r="G19" s="46"/>
      <c r="H19" s="47">
        <f t="shared" si="0"/>
        <v>0</v>
      </c>
      <c r="I19" s="40"/>
      <c r="J19" s="27">
        <f>800*0.05</f>
        <v>40</v>
      </c>
      <c r="K19" s="32"/>
      <c r="L19" s="46">
        <f t="shared" si="5"/>
        <v>0</v>
      </c>
      <c r="M19" s="47">
        <f t="shared" si="3"/>
        <v>0</v>
      </c>
      <c r="N19" s="40"/>
      <c r="O19" s="27">
        <f>700*0.05</f>
        <v>35</v>
      </c>
      <c r="P19" s="32"/>
      <c r="Q19" s="46">
        <f t="shared" si="6"/>
        <v>0</v>
      </c>
      <c r="R19" s="47">
        <f t="shared" si="4"/>
        <v>0</v>
      </c>
      <c r="S19" s="23"/>
      <c r="ZV19" s="8"/>
    </row>
    <row r="20" spans="2:698" x14ac:dyDescent="0.25">
      <c r="B20" s="12" t="s">
        <v>203</v>
      </c>
      <c r="C20" s="13" t="s">
        <v>204</v>
      </c>
      <c r="D20" s="11" t="s">
        <v>3</v>
      </c>
      <c r="E20" s="27">
        <v>3</v>
      </c>
      <c r="F20" s="32"/>
      <c r="G20" s="46"/>
      <c r="H20" s="47">
        <f t="shared" si="0"/>
        <v>0</v>
      </c>
      <c r="I20" s="40"/>
      <c r="J20" s="27">
        <v>0</v>
      </c>
      <c r="K20" s="32"/>
      <c r="L20" s="46">
        <f t="shared" si="5"/>
        <v>0</v>
      </c>
      <c r="M20" s="47">
        <f t="shared" si="3"/>
        <v>0</v>
      </c>
      <c r="N20" s="40"/>
      <c r="O20" s="27">
        <v>6</v>
      </c>
      <c r="P20" s="32"/>
      <c r="Q20" s="46">
        <f t="shared" si="6"/>
        <v>0</v>
      </c>
      <c r="R20" s="47">
        <f t="shared" si="4"/>
        <v>0</v>
      </c>
      <c r="S20" s="23"/>
      <c r="ZV20" s="8"/>
    </row>
    <row r="21" spans="2:698" x14ac:dyDescent="0.25">
      <c r="B21" s="12" t="s">
        <v>205</v>
      </c>
      <c r="C21" s="13" t="s">
        <v>206</v>
      </c>
      <c r="D21" s="11" t="s">
        <v>3</v>
      </c>
      <c r="E21" s="27">
        <v>3</v>
      </c>
      <c r="F21" s="32"/>
      <c r="G21" s="46"/>
      <c r="H21" s="47">
        <f t="shared" si="0"/>
        <v>0</v>
      </c>
      <c r="I21" s="40"/>
      <c r="J21" s="27">
        <v>12</v>
      </c>
      <c r="K21" s="32"/>
      <c r="L21" s="46">
        <f t="shared" si="5"/>
        <v>0</v>
      </c>
      <c r="M21" s="47">
        <f t="shared" si="3"/>
        <v>0</v>
      </c>
      <c r="N21" s="40"/>
      <c r="O21" s="27">
        <v>4</v>
      </c>
      <c r="P21" s="32"/>
      <c r="Q21" s="46">
        <f t="shared" si="6"/>
        <v>0</v>
      </c>
      <c r="R21" s="47">
        <f t="shared" si="4"/>
        <v>0</v>
      </c>
      <c r="S21" s="23"/>
      <c r="ZV21" s="8"/>
    </row>
    <row r="22" spans="2:698" x14ac:dyDescent="0.25">
      <c r="B22" s="12" t="s">
        <v>207</v>
      </c>
      <c r="C22" s="13" t="s">
        <v>208</v>
      </c>
      <c r="D22" s="11" t="s">
        <v>3</v>
      </c>
      <c r="E22" s="27">
        <v>0</v>
      </c>
      <c r="F22" s="32"/>
      <c r="G22" s="46"/>
      <c r="H22" s="47">
        <f t="shared" si="0"/>
        <v>0</v>
      </c>
      <c r="I22" s="40"/>
      <c r="J22" s="27">
        <v>0</v>
      </c>
      <c r="K22" s="32"/>
      <c r="L22" s="46">
        <f t="shared" si="5"/>
        <v>0</v>
      </c>
      <c r="M22" s="47">
        <f t="shared" si="3"/>
        <v>0</v>
      </c>
      <c r="N22" s="40"/>
      <c r="O22" s="27">
        <v>1</v>
      </c>
      <c r="P22" s="32"/>
      <c r="Q22" s="46">
        <f t="shared" si="6"/>
        <v>0</v>
      </c>
      <c r="R22" s="47">
        <f t="shared" si="4"/>
        <v>0</v>
      </c>
      <c r="S22" s="23"/>
      <c r="ZV22" s="8"/>
    </row>
    <row r="23" spans="2:698" ht="36" x14ac:dyDescent="0.25">
      <c r="B23" s="12" t="s">
        <v>209</v>
      </c>
      <c r="C23" s="13" t="s">
        <v>210</v>
      </c>
      <c r="D23" s="11" t="s">
        <v>202</v>
      </c>
      <c r="E23" s="27"/>
      <c r="F23" s="32"/>
      <c r="G23" s="46"/>
      <c r="H23" s="47">
        <f t="shared" si="0"/>
        <v>0</v>
      </c>
      <c r="I23" s="40"/>
      <c r="J23" s="27"/>
      <c r="K23" s="32"/>
      <c r="L23" s="46">
        <f t="shared" si="5"/>
        <v>0</v>
      </c>
      <c r="M23" s="47">
        <f t="shared" si="3"/>
        <v>0</v>
      </c>
      <c r="N23" s="40"/>
      <c r="O23" s="27"/>
      <c r="P23" s="32"/>
      <c r="Q23" s="46">
        <f t="shared" si="6"/>
        <v>0</v>
      </c>
      <c r="R23" s="47">
        <f t="shared" si="4"/>
        <v>0</v>
      </c>
      <c r="S23" s="23"/>
      <c r="ZV23" s="8"/>
    </row>
    <row r="24" spans="2:698" x14ac:dyDescent="0.25">
      <c r="B24" s="12" t="s">
        <v>211</v>
      </c>
      <c r="C24" s="13" t="s">
        <v>212</v>
      </c>
      <c r="D24" s="11" t="s">
        <v>202</v>
      </c>
      <c r="E24" s="27">
        <f>E48*0.6</f>
        <v>0</v>
      </c>
      <c r="F24" s="32"/>
      <c r="G24" s="46"/>
      <c r="H24" s="47">
        <f t="shared" si="0"/>
        <v>0</v>
      </c>
      <c r="I24" s="40"/>
      <c r="J24" s="27">
        <f>J48*0.6</f>
        <v>0</v>
      </c>
      <c r="K24" s="32"/>
      <c r="L24" s="46">
        <f t="shared" si="5"/>
        <v>0</v>
      </c>
      <c r="M24" s="47">
        <f t="shared" si="3"/>
        <v>0</v>
      </c>
      <c r="N24" s="40"/>
      <c r="O24" s="27">
        <f>O48*0.6</f>
        <v>25.2</v>
      </c>
      <c r="P24" s="32"/>
      <c r="Q24" s="46">
        <f t="shared" si="6"/>
        <v>0</v>
      </c>
      <c r="R24" s="47">
        <f t="shared" si="4"/>
        <v>0</v>
      </c>
      <c r="S24" s="23"/>
      <c r="ZV24" s="8"/>
    </row>
    <row r="25" spans="2:698" x14ac:dyDescent="0.25">
      <c r="B25" s="12" t="s">
        <v>213</v>
      </c>
      <c r="C25" s="13" t="s">
        <v>214</v>
      </c>
      <c r="D25" s="11" t="s">
        <v>202</v>
      </c>
      <c r="E25" s="27">
        <f>E56*0.5</f>
        <v>0</v>
      </c>
      <c r="F25" s="32"/>
      <c r="G25" s="46"/>
      <c r="H25" s="47">
        <f t="shared" si="0"/>
        <v>0</v>
      </c>
      <c r="I25" s="40"/>
      <c r="J25" s="27">
        <f>J56*0.5</f>
        <v>0</v>
      </c>
      <c r="K25" s="32"/>
      <c r="L25" s="46">
        <f t="shared" si="5"/>
        <v>0</v>
      </c>
      <c r="M25" s="47">
        <f t="shared" si="3"/>
        <v>0</v>
      </c>
      <c r="N25" s="40"/>
      <c r="O25" s="27">
        <f>O56*0.5</f>
        <v>37.5</v>
      </c>
      <c r="P25" s="32"/>
      <c r="Q25" s="46">
        <f t="shared" si="6"/>
        <v>0</v>
      </c>
      <c r="R25" s="47">
        <f t="shared" si="4"/>
        <v>0</v>
      </c>
      <c r="S25" s="23"/>
      <c r="ZV25" s="8"/>
    </row>
    <row r="26" spans="2:698" x14ac:dyDescent="0.25">
      <c r="B26" s="12" t="s">
        <v>215</v>
      </c>
      <c r="C26" s="13" t="s">
        <v>216</v>
      </c>
      <c r="D26" s="11" t="s">
        <v>202</v>
      </c>
      <c r="E26" s="27">
        <f>E64*0.4</f>
        <v>14.4</v>
      </c>
      <c r="F26" s="32"/>
      <c r="G26" s="46"/>
      <c r="H26" s="47">
        <f t="shared" si="0"/>
        <v>0</v>
      </c>
      <c r="I26" s="40"/>
      <c r="J26" s="27">
        <f>J64*0.4</f>
        <v>18.400000000000002</v>
      </c>
      <c r="K26" s="32"/>
      <c r="L26" s="46">
        <f t="shared" si="5"/>
        <v>0</v>
      </c>
      <c r="M26" s="47">
        <f t="shared" si="3"/>
        <v>0</v>
      </c>
      <c r="N26" s="40"/>
      <c r="O26" s="27">
        <f>O64*0.4</f>
        <v>36</v>
      </c>
      <c r="P26" s="32"/>
      <c r="Q26" s="46">
        <f t="shared" si="6"/>
        <v>0</v>
      </c>
      <c r="R26" s="47">
        <f t="shared" si="4"/>
        <v>0</v>
      </c>
      <c r="S26" s="23"/>
      <c r="ZV26" s="8"/>
    </row>
    <row r="27" spans="2:698" ht="24" x14ac:dyDescent="0.25">
      <c r="B27" s="12" t="s">
        <v>217</v>
      </c>
      <c r="C27" s="13" t="s">
        <v>218</v>
      </c>
      <c r="D27" s="11" t="s">
        <v>202</v>
      </c>
      <c r="E27" s="27">
        <f>E71*0.4</f>
        <v>0</v>
      </c>
      <c r="F27" s="32"/>
      <c r="G27" s="46"/>
      <c r="H27" s="47">
        <f t="shared" si="0"/>
        <v>0</v>
      </c>
      <c r="I27" s="40"/>
      <c r="J27" s="27">
        <f>J71*0.4</f>
        <v>12.8</v>
      </c>
      <c r="K27" s="32"/>
      <c r="L27" s="46">
        <f t="shared" si="5"/>
        <v>0</v>
      </c>
      <c r="M27" s="47">
        <f t="shared" si="3"/>
        <v>0</v>
      </c>
      <c r="N27" s="40"/>
      <c r="O27" s="27">
        <f>O71*0.4</f>
        <v>4.8000000000000007</v>
      </c>
      <c r="P27" s="32"/>
      <c r="Q27" s="46">
        <f t="shared" si="6"/>
        <v>0</v>
      </c>
      <c r="R27" s="47">
        <f t="shared" si="4"/>
        <v>0</v>
      </c>
      <c r="S27" s="23"/>
      <c r="ZV27" s="8"/>
    </row>
    <row r="28" spans="2:698" ht="24" x14ac:dyDescent="0.25">
      <c r="B28" s="12" t="s">
        <v>219</v>
      </c>
      <c r="C28" s="13" t="s">
        <v>220</v>
      </c>
      <c r="D28" s="11" t="s">
        <v>202</v>
      </c>
      <c r="E28" s="27">
        <f>E78*0.4</f>
        <v>0</v>
      </c>
      <c r="F28" s="32"/>
      <c r="G28" s="46"/>
      <c r="H28" s="47">
        <f t="shared" si="0"/>
        <v>0</v>
      </c>
      <c r="I28" s="40"/>
      <c r="J28" s="27">
        <f>J78*0.4</f>
        <v>36</v>
      </c>
      <c r="K28" s="32"/>
      <c r="L28" s="46">
        <f t="shared" si="5"/>
        <v>0</v>
      </c>
      <c r="M28" s="47">
        <f t="shared" si="3"/>
        <v>0</v>
      </c>
      <c r="N28" s="40"/>
      <c r="O28" s="27">
        <f>O78*0.4</f>
        <v>0</v>
      </c>
      <c r="P28" s="32"/>
      <c r="Q28" s="46">
        <f t="shared" si="6"/>
        <v>0</v>
      </c>
      <c r="R28" s="47">
        <f t="shared" si="4"/>
        <v>0</v>
      </c>
      <c r="S28" s="23"/>
      <c r="ZV28" s="8"/>
    </row>
    <row r="29" spans="2:698" ht="24" x14ac:dyDescent="0.25">
      <c r="B29" s="12" t="s">
        <v>221</v>
      </c>
      <c r="C29" s="13" t="s">
        <v>222</v>
      </c>
      <c r="D29" s="11" t="s">
        <v>202</v>
      </c>
      <c r="E29" s="27">
        <f>E85*0.4</f>
        <v>6</v>
      </c>
      <c r="F29" s="32"/>
      <c r="G29" s="46"/>
      <c r="H29" s="47">
        <f t="shared" si="0"/>
        <v>0</v>
      </c>
      <c r="I29" s="40"/>
      <c r="J29" s="27">
        <f>J85*0.4</f>
        <v>96</v>
      </c>
      <c r="K29" s="32"/>
      <c r="L29" s="46">
        <f t="shared" si="5"/>
        <v>0</v>
      </c>
      <c r="M29" s="47">
        <f t="shared" si="3"/>
        <v>0</v>
      </c>
      <c r="N29" s="40"/>
      <c r="O29" s="27">
        <f>O85*0.4</f>
        <v>12</v>
      </c>
      <c r="P29" s="32"/>
      <c r="Q29" s="46">
        <f t="shared" si="6"/>
        <v>0</v>
      </c>
      <c r="R29" s="47">
        <f t="shared" si="4"/>
        <v>0</v>
      </c>
      <c r="S29" s="23"/>
      <c r="ZV29" s="8"/>
    </row>
    <row r="30" spans="2:698" x14ac:dyDescent="0.25">
      <c r="B30" s="12" t="s">
        <v>542</v>
      </c>
      <c r="C30" s="13" t="s">
        <v>543</v>
      </c>
      <c r="D30" s="11" t="s">
        <v>202</v>
      </c>
      <c r="E30" s="27">
        <f>E90*0.4</f>
        <v>14</v>
      </c>
      <c r="F30" s="32"/>
      <c r="G30" s="46"/>
      <c r="H30" s="47"/>
      <c r="I30" s="40"/>
      <c r="J30" s="27">
        <f>J90*0.4</f>
        <v>10</v>
      </c>
      <c r="K30" s="32"/>
      <c r="L30" s="46"/>
      <c r="M30" s="47"/>
      <c r="N30" s="40"/>
      <c r="O30" s="27">
        <f>O90*0.4</f>
        <v>0</v>
      </c>
      <c r="P30" s="32"/>
      <c r="Q30" s="46"/>
      <c r="R30" s="47"/>
      <c r="S30" s="23"/>
      <c r="ZV30" s="8"/>
    </row>
    <row r="31" spans="2:698" x14ac:dyDescent="0.25">
      <c r="B31" s="12" t="s">
        <v>223</v>
      </c>
      <c r="C31" s="13" t="s">
        <v>224</v>
      </c>
      <c r="D31" s="11" t="s">
        <v>187</v>
      </c>
      <c r="E31" s="27">
        <v>1</v>
      </c>
      <c r="F31" s="32"/>
      <c r="G31" s="46"/>
      <c r="H31" s="47">
        <f t="shared" si="0"/>
        <v>0</v>
      </c>
      <c r="I31" s="40"/>
      <c r="J31" s="27">
        <v>1</v>
      </c>
      <c r="K31" s="32"/>
      <c r="L31" s="46">
        <f t="shared" si="5"/>
        <v>0</v>
      </c>
      <c r="M31" s="47">
        <f t="shared" si="3"/>
        <v>0</v>
      </c>
      <c r="N31" s="40"/>
      <c r="O31" s="27">
        <v>1</v>
      </c>
      <c r="P31" s="32"/>
      <c r="Q31" s="46">
        <f t="shared" si="6"/>
        <v>0</v>
      </c>
      <c r="R31" s="47">
        <f t="shared" si="4"/>
        <v>0</v>
      </c>
      <c r="S31" s="23"/>
      <c r="ZV31" s="8"/>
    </row>
    <row r="32" spans="2:698" x14ac:dyDescent="0.25">
      <c r="B32" s="12"/>
      <c r="C32" s="13"/>
      <c r="D32" s="11"/>
      <c r="E32" s="27"/>
      <c r="F32" s="32"/>
      <c r="G32" s="46"/>
      <c r="H32" s="47">
        <f t="shared" si="0"/>
        <v>0</v>
      </c>
      <c r="I32" s="40"/>
      <c r="J32" s="27"/>
      <c r="K32" s="32"/>
      <c r="L32" s="46">
        <f t="shared" si="5"/>
        <v>0</v>
      </c>
      <c r="M32" s="47">
        <f t="shared" si="3"/>
        <v>0</v>
      </c>
      <c r="N32" s="40"/>
      <c r="O32" s="27"/>
      <c r="P32" s="32"/>
      <c r="Q32" s="46">
        <f t="shared" si="6"/>
        <v>0</v>
      </c>
      <c r="R32" s="47">
        <f t="shared" si="4"/>
        <v>0</v>
      </c>
      <c r="S32" s="23"/>
      <c r="ZV32" s="8"/>
    </row>
    <row r="33" spans="2:698" x14ac:dyDescent="0.25">
      <c r="B33" s="14"/>
      <c r="C33" s="15"/>
      <c r="D33" s="11"/>
      <c r="E33" s="27"/>
      <c r="F33" s="32"/>
      <c r="G33" s="46"/>
      <c r="H33" s="47">
        <f t="shared" si="0"/>
        <v>0</v>
      </c>
      <c r="I33" s="40"/>
      <c r="J33" s="27"/>
      <c r="K33" s="32"/>
      <c r="L33" s="46">
        <f t="shared" si="5"/>
        <v>0</v>
      </c>
      <c r="M33" s="47">
        <f t="shared" si="3"/>
        <v>0</v>
      </c>
      <c r="N33" s="40"/>
      <c r="O33" s="27"/>
      <c r="P33" s="32"/>
      <c r="Q33" s="46">
        <f t="shared" si="6"/>
        <v>0</v>
      </c>
      <c r="R33" s="47">
        <f t="shared" si="4"/>
        <v>0</v>
      </c>
      <c r="S33" s="23"/>
      <c r="ZU33" t="s">
        <v>30</v>
      </c>
      <c r="ZV33" s="8" t="s">
        <v>31</v>
      </c>
    </row>
    <row r="34" spans="2:698" x14ac:dyDescent="0.25">
      <c r="B34" s="5"/>
      <c r="C34" s="6" t="s">
        <v>189</v>
      </c>
      <c r="D34" s="7"/>
      <c r="E34" s="27"/>
      <c r="F34" s="26"/>
      <c r="G34" s="44"/>
      <c r="H34" s="47">
        <f t="shared" si="0"/>
        <v>0</v>
      </c>
      <c r="I34" s="40"/>
      <c r="J34" s="27"/>
      <c r="K34" s="26"/>
      <c r="L34" s="46">
        <f t="shared" si="5"/>
        <v>0</v>
      </c>
      <c r="M34" s="47">
        <f t="shared" si="3"/>
        <v>0</v>
      </c>
      <c r="N34" s="40"/>
      <c r="O34" s="27"/>
      <c r="P34" s="26"/>
      <c r="Q34" s="46">
        <f t="shared" si="6"/>
        <v>0</v>
      </c>
      <c r="R34" s="47">
        <f t="shared" si="4"/>
        <v>0</v>
      </c>
      <c r="S34" s="23"/>
      <c r="ZU34" t="s">
        <v>32</v>
      </c>
      <c r="ZV34" s="8"/>
    </row>
    <row r="35" spans="2:698" x14ac:dyDescent="0.25">
      <c r="B35" s="9"/>
      <c r="C35" s="10"/>
      <c r="D35" s="11"/>
      <c r="E35" s="27"/>
      <c r="F35" s="32"/>
      <c r="G35" s="46"/>
      <c r="H35" s="47">
        <f t="shared" si="0"/>
        <v>0</v>
      </c>
      <c r="I35" s="40"/>
      <c r="J35" s="27"/>
      <c r="K35" s="32"/>
      <c r="L35" s="46">
        <f t="shared" si="5"/>
        <v>0</v>
      </c>
      <c r="M35" s="47">
        <f t="shared" si="3"/>
        <v>0</v>
      </c>
      <c r="N35" s="40"/>
      <c r="O35" s="27"/>
      <c r="P35" s="32"/>
      <c r="Q35" s="46">
        <f t="shared" si="6"/>
        <v>0</v>
      </c>
      <c r="R35" s="47">
        <f t="shared" si="4"/>
        <v>0</v>
      </c>
      <c r="S35" s="23"/>
      <c r="ZU35" t="s">
        <v>33</v>
      </c>
      <c r="ZV35" s="8" t="s">
        <v>34</v>
      </c>
    </row>
    <row r="36" spans="2:698" x14ac:dyDescent="0.25">
      <c r="B36" s="12" t="s">
        <v>225</v>
      </c>
      <c r="C36" s="13" t="s">
        <v>226</v>
      </c>
      <c r="D36" s="11"/>
      <c r="E36" s="27"/>
      <c r="F36" s="32"/>
      <c r="G36" s="46"/>
      <c r="H36" s="47">
        <f t="shared" si="0"/>
        <v>0</v>
      </c>
      <c r="I36" s="40"/>
      <c r="J36" s="27"/>
      <c r="K36" s="32"/>
      <c r="L36" s="46">
        <f t="shared" si="5"/>
        <v>0</v>
      </c>
      <c r="M36" s="47">
        <f t="shared" si="3"/>
        <v>0</v>
      </c>
      <c r="N36" s="40"/>
      <c r="O36" s="27"/>
      <c r="P36" s="32"/>
      <c r="Q36" s="46">
        <f t="shared" si="6"/>
        <v>0</v>
      </c>
      <c r="R36" s="47">
        <f t="shared" si="4"/>
        <v>0</v>
      </c>
      <c r="S36" s="23"/>
      <c r="ZU36" t="s">
        <v>35</v>
      </c>
      <c r="ZV36" s="8" t="s">
        <v>36</v>
      </c>
    </row>
    <row r="37" spans="2:698" x14ac:dyDescent="0.25">
      <c r="B37" s="12" t="s">
        <v>227</v>
      </c>
      <c r="C37" s="13" t="s">
        <v>228</v>
      </c>
      <c r="D37" s="11" t="s">
        <v>229</v>
      </c>
      <c r="E37" s="27">
        <v>0</v>
      </c>
      <c r="F37" s="32"/>
      <c r="G37" s="46"/>
      <c r="H37" s="47">
        <f t="shared" si="0"/>
        <v>0</v>
      </c>
      <c r="I37" s="40"/>
      <c r="J37" s="27">
        <v>0</v>
      </c>
      <c r="K37" s="32"/>
      <c r="L37" s="46">
        <f t="shared" si="5"/>
        <v>0</v>
      </c>
      <c r="M37" s="47">
        <f t="shared" si="3"/>
        <v>0</v>
      </c>
      <c r="N37" s="40"/>
      <c r="O37" s="27">
        <v>28</v>
      </c>
      <c r="P37" s="32"/>
      <c r="Q37" s="46">
        <f t="shared" si="6"/>
        <v>0</v>
      </c>
      <c r="R37" s="47">
        <f t="shared" si="4"/>
        <v>0</v>
      </c>
      <c r="S37" s="23"/>
      <c r="ZU37" t="s">
        <v>37</v>
      </c>
      <c r="ZV37" s="8" t="s">
        <v>38</v>
      </c>
    </row>
    <row r="38" spans="2:698" x14ac:dyDescent="0.25">
      <c r="B38" s="12" t="s">
        <v>230</v>
      </c>
      <c r="C38" s="13" t="s">
        <v>231</v>
      </c>
      <c r="D38" s="11" t="s">
        <v>229</v>
      </c>
      <c r="E38" s="27">
        <v>8</v>
      </c>
      <c r="F38" s="32"/>
      <c r="G38" s="46"/>
      <c r="H38" s="47">
        <f t="shared" si="0"/>
        <v>0</v>
      </c>
      <c r="I38" s="40"/>
      <c r="J38" s="27">
        <v>0</v>
      </c>
      <c r="K38" s="32"/>
      <c r="L38" s="46">
        <f t="shared" si="5"/>
        <v>0</v>
      </c>
      <c r="M38" s="47">
        <f t="shared" si="3"/>
        <v>0</v>
      </c>
      <c r="N38" s="40"/>
      <c r="O38" s="27">
        <v>8</v>
      </c>
      <c r="P38" s="32"/>
      <c r="Q38" s="46">
        <f t="shared" si="6"/>
        <v>0</v>
      </c>
      <c r="R38" s="47">
        <f t="shared" si="4"/>
        <v>0</v>
      </c>
      <c r="S38" s="23"/>
      <c r="ZU38" t="s">
        <v>39</v>
      </c>
      <c r="ZV38" s="8" t="s">
        <v>40</v>
      </c>
    </row>
    <row r="39" spans="2:698" x14ac:dyDescent="0.25">
      <c r="B39" s="12" t="s">
        <v>544</v>
      </c>
      <c r="C39" s="13" t="s">
        <v>545</v>
      </c>
      <c r="D39" s="11" t="s">
        <v>199</v>
      </c>
      <c r="E39" s="27"/>
      <c r="F39" s="32"/>
      <c r="G39" s="46"/>
      <c r="H39" s="47">
        <f t="shared" si="0"/>
        <v>0</v>
      </c>
      <c r="I39" s="40"/>
      <c r="J39" s="27"/>
      <c r="K39" s="32"/>
      <c r="L39" s="46">
        <f t="shared" si="5"/>
        <v>0</v>
      </c>
      <c r="M39" s="47">
        <f t="shared" si="3"/>
        <v>0</v>
      </c>
      <c r="N39" s="40"/>
      <c r="O39" s="27">
        <v>18</v>
      </c>
      <c r="P39" s="32"/>
      <c r="Q39" s="46">
        <f t="shared" si="6"/>
        <v>0</v>
      </c>
      <c r="R39" s="47">
        <f t="shared" si="4"/>
        <v>0</v>
      </c>
      <c r="S39" s="23"/>
      <c r="ZU39" t="s">
        <v>41</v>
      </c>
      <c r="ZV39" s="8" t="s">
        <v>42</v>
      </c>
    </row>
    <row r="40" spans="2:698" x14ac:dyDescent="0.25">
      <c r="B40" s="14"/>
      <c r="C40" s="15"/>
      <c r="D40" s="11"/>
      <c r="E40" s="27"/>
      <c r="F40" s="32"/>
      <c r="G40" s="46"/>
      <c r="H40" s="47">
        <f t="shared" si="0"/>
        <v>0</v>
      </c>
      <c r="I40" s="40"/>
      <c r="J40" s="27"/>
      <c r="K40" s="32"/>
      <c r="L40" s="46">
        <f t="shared" si="5"/>
        <v>0</v>
      </c>
      <c r="M40" s="47">
        <f t="shared" si="3"/>
        <v>0</v>
      </c>
      <c r="N40" s="40"/>
      <c r="O40" s="27"/>
      <c r="P40" s="32"/>
      <c r="Q40" s="46">
        <f t="shared" si="6"/>
        <v>0</v>
      </c>
      <c r="R40" s="47">
        <f t="shared" si="4"/>
        <v>0</v>
      </c>
      <c r="S40" s="23"/>
      <c r="ZU40" t="s">
        <v>43</v>
      </c>
      <c r="ZV40" s="8" t="s">
        <v>44</v>
      </c>
    </row>
    <row r="41" spans="2:698" x14ac:dyDescent="0.25">
      <c r="B41" s="5"/>
      <c r="C41" s="6" t="s">
        <v>190</v>
      </c>
      <c r="D41" s="7"/>
      <c r="E41" s="27"/>
      <c r="F41" s="26"/>
      <c r="G41" s="44"/>
      <c r="H41" s="47">
        <f t="shared" si="0"/>
        <v>0</v>
      </c>
      <c r="I41" s="40"/>
      <c r="J41" s="27"/>
      <c r="K41" s="26"/>
      <c r="L41" s="46">
        <f t="shared" si="5"/>
        <v>0</v>
      </c>
      <c r="M41" s="47">
        <f t="shared" si="3"/>
        <v>0</v>
      </c>
      <c r="N41" s="40"/>
      <c r="O41" s="27"/>
      <c r="P41" s="26"/>
      <c r="Q41" s="46">
        <f t="shared" si="6"/>
        <v>0</v>
      </c>
      <c r="R41" s="47">
        <f t="shared" si="4"/>
        <v>0</v>
      </c>
      <c r="S41" s="23"/>
      <c r="ZU41" t="s">
        <v>45</v>
      </c>
      <c r="ZV41" s="8"/>
    </row>
    <row r="42" spans="2:698" x14ac:dyDescent="0.25">
      <c r="B42" s="9"/>
      <c r="C42" s="10"/>
      <c r="D42" s="11"/>
      <c r="E42" s="27"/>
      <c r="F42" s="32"/>
      <c r="G42" s="46"/>
      <c r="H42" s="47">
        <f t="shared" si="0"/>
        <v>0</v>
      </c>
      <c r="I42" s="40"/>
      <c r="J42" s="27"/>
      <c r="K42" s="32"/>
      <c r="L42" s="46">
        <f t="shared" si="5"/>
        <v>0</v>
      </c>
      <c r="M42" s="47">
        <f t="shared" si="3"/>
        <v>0</v>
      </c>
      <c r="N42" s="40"/>
      <c r="O42" s="27"/>
      <c r="P42" s="32"/>
      <c r="Q42" s="46">
        <f t="shared" si="6"/>
        <v>0</v>
      </c>
      <c r="R42" s="47">
        <f t="shared" si="4"/>
        <v>0</v>
      </c>
      <c r="S42" s="23"/>
      <c r="ZU42" t="s">
        <v>46</v>
      </c>
      <c r="ZV42" s="8" t="s">
        <v>47</v>
      </c>
    </row>
    <row r="43" spans="2:698" s="143" customFormat="1" x14ac:dyDescent="0.25">
      <c r="B43" s="144" t="s">
        <v>232</v>
      </c>
      <c r="C43" s="145" t="s">
        <v>233</v>
      </c>
      <c r="D43" s="146" t="s">
        <v>199</v>
      </c>
      <c r="E43" s="27">
        <v>8</v>
      </c>
      <c r="F43" s="147"/>
      <c r="G43" s="148"/>
      <c r="H43" s="47">
        <f t="shared" si="0"/>
        <v>0</v>
      </c>
      <c r="I43" s="149"/>
      <c r="J43" s="27">
        <v>62</v>
      </c>
      <c r="K43" s="147"/>
      <c r="L43" s="46">
        <f t="shared" si="5"/>
        <v>0</v>
      </c>
      <c r="M43" s="47">
        <f t="shared" si="3"/>
        <v>0</v>
      </c>
      <c r="N43" s="149"/>
      <c r="O43" s="27">
        <v>60</v>
      </c>
      <c r="P43" s="147"/>
      <c r="Q43" s="46">
        <f t="shared" si="6"/>
        <v>0</v>
      </c>
      <c r="R43" s="47">
        <f t="shared" si="4"/>
        <v>0</v>
      </c>
      <c r="S43" s="150"/>
      <c r="ZV43" s="151"/>
    </row>
    <row r="44" spans="2:698" ht="24" x14ac:dyDescent="0.25">
      <c r="B44" s="12" t="s">
        <v>234</v>
      </c>
      <c r="C44" s="13" t="s">
        <v>235</v>
      </c>
      <c r="D44" s="11" t="s">
        <v>229</v>
      </c>
      <c r="E44" s="27">
        <f>E43/0.4</f>
        <v>20</v>
      </c>
      <c r="F44" s="32"/>
      <c r="G44" s="46"/>
      <c r="H44" s="47">
        <f t="shared" si="0"/>
        <v>0</v>
      </c>
      <c r="I44" s="40"/>
      <c r="J44" s="27">
        <f>J43/0.4</f>
        <v>155</v>
      </c>
      <c r="K44" s="32"/>
      <c r="L44" s="46">
        <f t="shared" si="5"/>
        <v>0</v>
      </c>
      <c r="M44" s="47">
        <f t="shared" si="3"/>
        <v>0</v>
      </c>
      <c r="N44" s="40"/>
      <c r="O44" s="27">
        <f>O43/0.4</f>
        <v>150</v>
      </c>
      <c r="P44" s="32"/>
      <c r="Q44" s="46">
        <f t="shared" si="6"/>
        <v>0</v>
      </c>
      <c r="R44" s="47">
        <f t="shared" si="4"/>
        <v>0</v>
      </c>
      <c r="S44" s="23"/>
      <c r="ZV44" s="8"/>
    </row>
    <row r="45" spans="2:698" ht="24" x14ac:dyDescent="0.25">
      <c r="B45" s="12" t="s">
        <v>236</v>
      </c>
      <c r="C45" s="13" t="s">
        <v>237</v>
      </c>
      <c r="D45" s="11" t="s">
        <v>202</v>
      </c>
      <c r="E45" s="27">
        <f>ROUNDUP(E43*0.2,0)</f>
        <v>2</v>
      </c>
      <c r="F45" s="32"/>
      <c r="G45" s="46"/>
      <c r="H45" s="47">
        <f t="shared" si="0"/>
        <v>0</v>
      </c>
      <c r="I45" s="40"/>
      <c r="J45" s="27">
        <f>ROUNDUP(J43*0.2,0)</f>
        <v>13</v>
      </c>
      <c r="K45" s="32"/>
      <c r="L45" s="46">
        <f t="shared" si="5"/>
        <v>0</v>
      </c>
      <c r="M45" s="47">
        <f t="shared" si="3"/>
        <v>0</v>
      </c>
      <c r="N45" s="40"/>
      <c r="O45" s="27">
        <f>ROUNDUP(O43*0.2,0)</f>
        <v>12</v>
      </c>
      <c r="P45" s="32"/>
      <c r="Q45" s="46">
        <f t="shared" si="6"/>
        <v>0</v>
      </c>
      <c r="R45" s="47">
        <f t="shared" si="4"/>
        <v>0</v>
      </c>
      <c r="S45" s="23"/>
      <c r="ZV45" s="8"/>
    </row>
    <row r="46" spans="2:698" ht="24" x14ac:dyDescent="0.25">
      <c r="B46" s="12" t="s">
        <v>238</v>
      </c>
      <c r="C46" s="13" t="s">
        <v>239</v>
      </c>
      <c r="D46" s="11" t="s">
        <v>229</v>
      </c>
      <c r="E46" s="27">
        <v>20</v>
      </c>
      <c r="F46" s="32"/>
      <c r="G46" s="46"/>
      <c r="H46" s="47">
        <f t="shared" si="0"/>
        <v>0</v>
      </c>
      <c r="I46" s="40"/>
      <c r="J46" s="27">
        <v>135</v>
      </c>
      <c r="K46" s="32"/>
      <c r="L46" s="46">
        <f t="shared" si="5"/>
        <v>0</v>
      </c>
      <c r="M46" s="47">
        <f t="shared" si="3"/>
        <v>0</v>
      </c>
      <c r="N46" s="40"/>
      <c r="O46" s="27">
        <v>155</v>
      </c>
      <c r="P46" s="32"/>
      <c r="Q46" s="46">
        <f t="shared" si="6"/>
        <v>0</v>
      </c>
      <c r="R46" s="47">
        <f t="shared" si="4"/>
        <v>0</v>
      </c>
      <c r="S46" s="23"/>
      <c r="ZV46" s="8"/>
    </row>
    <row r="47" spans="2:698" x14ac:dyDescent="0.25">
      <c r="B47" s="12"/>
      <c r="C47" s="13"/>
      <c r="D47" s="11"/>
      <c r="E47" s="27"/>
      <c r="F47" s="32"/>
      <c r="G47" s="46"/>
      <c r="H47" s="47">
        <f t="shared" si="0"/>
        <v>0</v>
      </c>
      <c r="I47" s="40"/>
      <c r="J47" s="27"/>
      <c r="K47" s="32"/>
      <c r="L47" s="46">
        <f t="shared" si="5"/>
        <v>0</v>
      </c>
      <c r="M47" s="47">
        <f t="shared" si="3"/>
        <v>0</v>
      </c>
      <c r="N47" s="40"/>
      <c r="O47" s="27"/>
      <c r="P47" s="32"/>
      <c r="Q47" s="46">
        <f t="shared" si="6"/>
        <v>0</v>
      </c>
      <c r="R47" s="47">
        <f t="shared" si="4"/>
        <v>0</v>
      </c>
      <c r="S47" s="23"/>
      <c r="ZV47" s="8"/>
    </row>
    <row r="48" spans="2:698" s="143" customFormat="1" x14ac:dyDescent="0.25">
      <c r="B48" s="144" t="s">
        <v>240</v>
      </c>
      <c r="C48" s="145" t="s">
        <v>212</v>
      </c>
      <c r="D48" s="146" t="s">
        <v>199</v>
      </c>
      <c r="E48" s="27">
        <v>0</v>
      </c>
      <c r="F48" s="147"/>
      <c r="G48" s="148"/>
      <c r="H48" s="47">
        <f t="shared" si="0"/>
        <v>0</v>
      </c>
      <c r="I48" s="149"/>
      <c r="J48" s="27"/>
      <c r="K48" s="147"/>
      <c r="L48" s="46">
        <f t="shared" si="5"/>
        <v>0</v>
      </c>
      <c r="M48" s="47">
        <f t="shared" si="3"/>
        <v>0</v>
      </c>
      <c r="N48" s="149"/>
      <c r="O48" s="27">
        <v>42</v>
      </c>
      <c r="P48" s="147"/>
      <c r="Q48" s="46">
        <f t="shared" si="6"/>
        <v>0</v>
      </c>
      <c r="R48" s="47">
        <f t="shared" si="4"/>
        <v>0</v>
      </c>
      <c r="S48" s="150"/>
      <c r="ZV48" s="151"/>
    </row>
    <row r="49" spans="2:698" x14ac:dyDescent="0.25">
      <c r="B49" s="12" t="s">
        <v>241</v>
      </c>
      <c r="C49" s="13" t="s">
        <v>242</v>
      </c>
      <c r="D49" s="11" t="s">
        <v>199</v>
      </c>
      <c r="E49" s="27">
        <f>E48</f>
        <v>0</v>
      </c>
      <c r="F49" s="32"/>
      <c r="G49" s="46"/>
      <c r="H49" s="47">
        <f t="shared" si="0"/>
        <v>0</v>
      </c>
      <c r="I49" s="40"/>
      <c r="J49" s="27">
        <v>0</v>
      </c>
      <c r="K49" s="32"/>
      <c r="L49" s="46">
        <f t="shared" si="5"/>
        <v>0</v>
      </c>
      <c r="M49" s="47">
        <f t="shared" si="3"/>
        <v>0</v>
      </c>
      <c r="N49" s="40"/>
      <c r="O49" s="27">
        <f>O48</f>
        <v>42</v>
      </c>
      <c r="P49" s="32"/>
      <c r="Q49" s="46">
        <f t="shared" si="6"/>
        <v>0</v>
      </c>
      <c r="R49" s="47">
        <f t="shared" si="4"/>
        <v>0</v>
      </c>
      <c r="S49" s="23"/>
      <c r="ZV49" s="8"/>
    </row>
    <row r="50" spans="2:698" ht="24" x14ac:dyDescent="0.25">
      <c r="B50" s="12" t="s">
        <v>243</v>
      </c>
      <c r="C50" s="13" t="s">
        <v>244</v>
      </c>
      <c r="D50" s="11" t="s">
        <v>202</v>
      </c>
      <c r="E50" s="27">
        <f>ROUNDUP(E48*0.3,0)</f>
        <v>0</v>
      </c>
      <c r="F50" s="32"/>
      <c r="G50" s="46"/>
      <c r="H50" s="47">
        <f t="shared" si="0"/>
        <v>0</v>
      </c>
      <c r="I50" s="40"/>
      <c r="J50" s="27">
        <f>J49</f>
        <v>0</v>
      </c>
      <c r="K50" s="32"/>
      <c r="L50" s="46">
        <f t="shared" si="5"/>
        <v>0</v>
      </c>
      <c r="M50" s="47">
        <f t="shared" si="3"/>
        <v>0</v>
      </c>
      <c r="N50" s="40"/>
      <c r="O50" s="27">
        <f>ROUNDUP(O48*0.3,0)</f>
        <v>13</v>
      </c>
      <c r="P50" s="32"/>
      <c r="Q50" s="46">
        <f t="shared" si="6"/>
        <v>0</v>
      </c>
      <c r="R50" s="47">
        <f t="shared" si="4"/>
        <v>0</v>
      </c>
      <c r="S50" s="23"/>
      <c r="ZV50" s="8"/>
    </row>
    <row r="51" spans="2:698" ht="24" x14ac:dyDescent="0.25">
      <c r="B51" s="12" t="s">
        <v>245</v>
      </c>
      <c r="C51" s="13" t="s">
        <v>246</v>
      </c>
      <c r="D51" s="11" t="s">
        <v>202</v>
      </c>
      <c r="E51" s="27">
        <f>ROUNDUP(E48*0.3,0)</f>
        <v>0</v>
      </c>
      <c r="F51" s="32"/>
      <c r="G51" s="46"/>
      <c r="H51" s="47">
        <f t="shared" si="0"/>
        <v>0</v>
      </c>
      <c r="I51" s="40"/>
      <c r="J51" s="27">
        <f>ROUNDUP(J49*0.3,0)</f>
        <v>0</v>
      </c>
      <c r="K51" s="32"/>
      <c r="L51" s="46">
        <f t="shared" si="5"/>
        <v>0</v>
      </c>
      <c r="M51" s="47">
        <f t="shared" si="3"/>
        <v>0</v>
      </c>
      <c r="N51" s="40"/>
      <c r="O51" s="27">
        <f>ROUNDUP(O48*0.3,0)</f>
        <v>13</v>
      </c>
      <c r="P51" s="32"/>
      <c r="Q51" s="46">
        <f t="shared" si="6"/>
        <v>0</v>
      </c>
      <c r="R51" s="47">
        <f t="shared" si="4"/>
        <v>0</v>
      </c>
      <c r="S51" s="23"/>
      <c r="ZV51" s="8"/>
    </row>
    <row r="52" spans="2:698" ht="24" x14ac:dyDescent="0.25">
      <c r="B52" s="12" t="s">
        <v>247</v>
      </c>
      <c r="C52" s="13" t="s">
        <v>248</v>
      </c>
      <c r="D52" s="11" t="s">
        <v>202</v>
      </c>
      <c r="E52" s="27">
        <f>ROUNDUP(E48*0.02,0)</f>
        <v>0</v>
      </c>
      <c r="F52" s="32"/>
      <c r="G52" s="46"/>
      <c r="H52" s="47">
        <f t="shared" si="0"/>
        <v>0</v>
      </c>
      <c r="I52" s="40"/>
      <c r="J52" s="27">
        <f>ROUNDUP(J49*0.3,0)</f>
        <v>0</v>
      </c>
      <c r="K52" s="32"/>
      <c r="L52" s="46">
        <f t="shared" si="5"/>
        <v>0</v>
      </c>
      <c r="M52" s="47">
        <f t="shared" si="3"/>
        <v>0</v>
      </c>
      <c r="N52" s="40"/>
      <c r="O52" s="27">
        <f>ROUNDUP(O48*0.03,0)</f>
        <v>2</v>
      </c>
      <c r="P52" s="32"/>
      <c r="Q52" s="46">
        <f t="shared" si="6"/>
        <v>0</v>
      </c>
      <c r="R52" s="47">
        <f t="shared" si="4"/>
        <v>0</v>
      </c>
      <c r="S52" s="23"/>
      <c r="ZV52" s="8"/>
    </row>
    <row r="53" spans="2:698" ht="24" x14ac:dyDescent="0.25">
      <c r="B53" s="12" t="s">
        <v>249</v>
      </c>
      <c r="C53" s="13" t="s">
        <v>250</v>
      </c>
      <c r="D53" s="11" t="s">
        <v>199</v>
      </c>
      <c r="E53" s="27">
        <f>E48</f>
        <v>0</v>
      </c>
      <c r="F53" s="32"/>
      <c r="G53" s="46"/>
      <c r="H53" s="47">
        <f t="shared" si="0"/>
        <v>0</v>
      </c>
      <c r="I53" s="40"/>
      <c r="J53" s="27">
        <f>ROUNDUP(J49*0.02,0)</f>
        <v>0</v>
      </c>
      <c r="K53" s="32"/>
      <c r="L53" s="46">
        <f t="shared" si="5"/>
        <v>0</v>
      </c>
      <c r="M53" s="47">
        <f t="shared" si="3"/>
        <v>0</v>
      </c>
      <c r="N53" s="40"/>
      <c r="O53" s="27">
        <f>O48</f>
        <v>42</v>
      </c>
      <c r="P53" s="32"/>
      <c r="Q53" s="46">
        <f t="shared" si="6"/>
        <v>0</v>
      </c>
      <c r="R53" s="47">
        <f t="shared" si="4"/>
        <v>0</v>
      </c>
      <c r="S53" s="23"/>
      <c r="ZV53" s="8"/>
    </row>
    <row r="54" spans="2:698" x14ac:dyDescent="0.25">
      <c r="B54" s="12" t="s">
        <v>251</v>
      </c>
      <c r="C54" s="13" t="s">
        <v>252</v>
      </c>
      <c r="D54" s="11" t="s">
        <v>199</v>
      </c>
      <c r="E54" s="27">
        <f>E48</f>
        <v>0</v>
      </c>
      <c r="F54" s="32"/>
      <c r="G54" s="46"/>
      <c r="H54" s="47">
        <f t="shared" si="0"/>
        <v>0</v>
      </c>
      <c r="I54" s="40"/>
      <c r="J54" s="27">
        <f>J49</f>
        <v>0</v>
      </c>
      <c r="K54" s="32"/>
      <c r="L54" s="46">
        <f t="shared" si="5"/>
        <v>0</v>
      </c>
      <c r="M54" s="47">
        <f t="shared" si="3"/>
        <v>0</v>
      </c>
      <c r="N54" s="40"/>
      <c r="O54" s="27">
        <f>O48</f>
        <v>42</v>
      </c>
      <c r="P54" s="32"/>
      <c r="Q54" s="46">
        <f t="shared" si="6"/>
        <v>0</v>
      </c>
      <c r="R54" s="47">
        <f t="shared" si="4"/>
        <v>0</v>
      </c>
      <c r="S54" s="23"/>
      <c r="ZV54" s="8"/>
    </row>
    <row r="55" spans="2:698" x14ac:dyDescent="0.25">
      <c r="B55" s="12"/>
      <c r="C55" s="13"/>
      <c r="D55" s="11"/>
      <c r="E55" s="27"/>
      <c r="F55" s="32"/>
      <c r="G55" s="46"/>
      <c r="H55" s="47">
        <f t="shared" si="0"/>
        <v>0</v>
      </c>
      <c r="I55" s="40"/>
      <c r="J55" s="27">
        <f>J49</f>
        <v>0</v>
      </c>
      <c r="K55" s="32"/>
      <c r="L55" s="46">
        <f t="shared" si="5"/>
        <v>0</v>
      </c>
      <c r="M55" s="47">
        <f t="shared" si="3"/>
        <v>0</v>
      </c>
      <c r="N55" s="40"/>
      <c r="O55" s="27"/>
      <c r="P55" s="32"/>
      <c r="Q55" s="46">
        <f t="shared" si="6"/>
        <v>0</v>
      </c>
      <c r="R55" s="47">
        <f t="shared" si="4"/>
        <v>0</v>
      </c>
      <c r="S55" s="23"/>
      <c r="ZV55" s="8"/>
    </row>
    <row r="56" spans="2:698" s="143" customFormat="1" x14ac:dyDescent="0.25">
      <c r="B56" s="144" t="s">
        <v>253</v>
      </c>
      <c r="C56" s="145" t="s">
        <v>214</v>
      </c>
      <c r="D56" s="146" t="s">
        <v>199</v>
      </c>
      <c r="E56" s="27">
        <v>0</v>
      </c>
      <c r="F56" s="147"/>
      <c r="G56" s="148"/>
      <c r="H56" s="47">
        <f t="shared" si="0"/>
        <v>0</v>
      </c>
      <c r="I56" s="149"/>
      <c r="J56" s="27"/>
      <c r="K56" s="147"/>
      <c r="L56" s="46">
        <f t="shared" si="5"/>
        <v>0</v>
      </c>
      <c r="M56" s="47">
        <f t="shared" si="3"/>
        <v>0</v>
      </c>
      <c r="N56" s="149"/>
      <c r="O56" s="27">
        <v>75</v>
      </c>
      <c r="P56" s="147"/>
      <c r="Q56" s="46">
        <f t="shared" si="6"/>
        <v>0</v>
      </c>
      <c r="R56" s="47">
        <f t="shared" si="4"/>
        <v>0</v>
      </c>
      <c r="S56" s="150"/>
      <c r="ZV56" s="151"/>
    </row>
    <row r="57" spans="2:698" x14ac:dyDescent="0.25">
      <c r="B57" s="12" t="s">
        <v>254</v>
      </c>
      <c r="C57" s="13" t="s">
        <v>242</v>
      </c>
      <c r="D57" s="11" t="s">
        <v>199</v>
      </c>
      <c r="E57" s="27">
        <f>E56</f>
        <v>0</v>
      </c>
      <c r="F57" s="32"/>
      <c r="G57" s="46"/>
      <c r="H57" s="47">
        <f t="shared" si="0"/>
        <v>0</v>
      </c>
      <c r="I57" s="40"/>
      <c r="J57" s="27"/>
      <c r="K57" s="32"/>
      <c r="L57" s="46">
        <f t="shared" si="5"/>
        <v>0</v>
      </c>
      <c r="M57" s="47">
        <f t="shared" si="3"/>
        <v>0</v>
      </c>
      <c r="N57" s="40"/>
      <c r="O57" s="27">
        <f>O56</f>
        <v>75</v>
      </c>
      <c r="P57" s="32"/>
      <c r="Q57" s="46">
        <f t="shared" si="6"/>
        <v>0</v>
      </c>
      <c r="R57" s="47">
        <f t="shared" si="4"/>
        <v>0</v>
      </c>
      <c r="S57" s="23"/>
      <c r="ZV57" s="8"/>
    </row>
    <row r="58" spans="2:698" ht="24" x14ac:dyDescent="0.25">
      <c r="B58" s="12" t="s">
        <v>255</v>
      </c>
      <c r="C58" s="13" t="s">
        <v>244</v>
      </c>
      <c r="D58" s="11" t="s">
        <v>202</v>
      </c>
      <c r="E58" s="27">
        <f>ROUNDUP(E56*0.3,0)</f>
        <v>0</v>
      </c>
      <c r="F58" s="32"/>
      <c r="G58" s="46"/>
      <c r="H58" s="47">
        <f t="shared" si="0"/>
        <v>0</v>
      </c>
      <c r="I58" s="40"/>
      <c r="J58" s="27">
        <v>0</v>
      </c>
      <c r="K58" s="32"/>
      <c r="L58" s="46">
        <f t="shared" si="5"/>
        <v>0</v>
      </c>
      <c r="M58" s="47">
        <f t="shared" si="3"/>
        <v>0</v>
      </c>
      <c r="N58" s="40"/>
      <c r="O58" s="27">
        <f>ROUNDUP(O56*0.3,0)</f>
        <v>23</v>
      </c>
      <c r="P58" s="32"/>
      <c r="Q58" s="46">
        <f t="shared" si="6"/>
        <v>0</v>
      </c>
      <c r="R58" s="47">
        <f t="shared" si="4"/>
        <v>0</v>
      </c>
      <c r="S58" s="23"/>
      <c r="ZV58" s="8"/>
    </row>
    <row r="59" spans="2:698" ht="24" x14ac:dyDescent="0.25">
      <c r="B59" s="12" t="s">
        <v>256</v>
      </c>
      <c r="C59" s="13" t="s">
        <v>257</v>
      </c>
      <c r="D59" s="11" t="s">
        <v>202</v>
      </c>
      <c r="E59" s="27">
        <f>ROUNDUP(E56*0.2,0)</f>
        <v>0</v>
      </c>
      <c r="F59" s="32"/>
      <c r="G59" s="46"/>
      <c r="H59" s="47">
        <f t="shared" si="0"/>
        <v>0</v>
      </c>
      <c r="I59" s="40"/>
      <c r="J59" s="27">
        <f>J58</f>
        <v>0</v>
      </c>
      <c r="K59" s="32"/>
      <c r="L59" s="46">
        <f t="shared" si="5"/>
        <v>0</v>
      </c>
      <c r="M59" s="47">
        <f t="shared" si="3"/>
        <v>0</v>
      </c>
      <c r="N59" s="40"/>
      <c r="O59" s="27">
        <f>ROUNDUP(O56*0.2,0)</f>
        <v>15</v>
      </c>
      <c r="P59" s="32"/>
      <c r="Q59" s="46">
        <f t="shared" si="6"/>
        <v>0</v>
      </c>
      <c r="R59" s="47">
        <f t="shared" si="4"/>
        <v>0</v>
      </c>
      <c r="S59" s="23"/>
      <c r="ZV59" s="8"/>
    </row>
    <row r="60" spans="2:698" ht="36" x14ac:dyDescent="0.25">
      <c r="B60" s="12" t="s">
        <v>258</v>
      </c>
      <c r="C60" s="13" t="s">
        <v>259</v>
      </c>
      <c r="D60" s="11" t="s">
        <v>202</v>
      </c>
      <c r="E60" s="27">
        <f>ROUNDUP(E56*0.03,0)</f>
        <v>0</v>
      </c>
      <c r="F60" s="32"/>
      <c r="G60" s="46"/>
      <c r="H60" s="47">
        <f t="shared" si="0"/>
        <v>0</v>
      </c>
      <c r="I60" s="40"/>
      <c r="J60" s="27">
        <f>ROUNDUP(J58*0.3,0)</f>
        <v>0</v>
      </c>
      <c r="K60" s="32"/>
      <c r="L60" s="46">
        <f t="shared" si="5"/>
        <v>0</v>
      </c>
      <c r="M60" s="47">
        <f t="shared" si="3"/>
        <v>0</v>
      </c>
      <c r="N60" s="40"/>
      <c r="O60" s="27">
        <f>ROUNDUP(O56*0.03,0)</f>
        <v>3</v>
      </c>
      <c r="P60" s="32"/>
      <c r="Q60" s="46">
        <f t="shared" si="6"/>
        <v>0</v>
      </c>
      <c r="R60" s="47">
        <f t="shared" si="4"/>
        <v>0</v>
      </c>
      <c r="S60" s="23"/>
      <c r="ZV60" s="8"/>
    </row>
    <row r="61" spans="2:698" ht="24" x14ac:dyDescent="0.25">
      <c r="B61" s="12" t="s">
        <v>260</v>
      </c>
      <c r="C61" s="13" t="s">
        <v>261</v>
      </c>
      <c r="D61" s="11" t="s">
        <v>199</v>
      </c>
      <c r="E61" s="27">
        <f>E56</f>
        <v>0</v>
      </c>
      <c r="F61" s="32"/>
      <c r="G61" s="46"/>
      <c r="H61" s="47">
        <f t="shared" si="0"/>
        <v>0</v>
      </c>
      <c r="I61" s="40"/>
      <c r="J61" s="27">
        <f>ROUNDUP(J58*0.2,0)</f>
        <v>0</v>
      </c>
      <c r="K61" s="32"/>
      <c r="L61" s="46">
        <f t="shared" si="5"/>
        <v>0</v>
      </c>
      <c r="M61" s="47">
        <f t="shared" si="3"/>
        <v>0</v>
      </c>
      <c r="N61" s="40"/>
      <c r="O61" s="27">
        <f>O56</f>
        <v>75</v>
      </c>
      <c r="P61" s="32"/>
      <c r="Q61" s="46">
        <f t="shared" si="6"/>
        <v>0</v>
      </c>
      <c r="R61" s="47">
        <f t="shared" si="4"/>
        <v>0</v>
      </c>
      <c r="S61" s="23"/>
      <c r="ZV61" s="8"/>
    </row>
    <row r="62" spans="2:698" ht="36" x14ac:dyDescent="0.25">
      <c r="B62" s="12" t="s">
        <v>262</v>
      </c>
      <c r="C62" s="13" t="s">
        <v>263</v>
      </c>
      <c r="D62" s="11" t="s">
        <v>199</v>
      </c>
      <c r="E62" s="27">
        <f>E56</f>
        <v>0</v>
      </c>
      <c r="F62" s="32"/>
      <c r="G62" s="46"/>
      <c r="H62" s="47">
        <f t="shared" si="0"/>
        <v>0</v>
      </c>
      <c r="I62" s="40"/>
      <c r="J62" s="27">
        <f>ROUNDUP(J58*0.03,0)</f>
        <v>0</v>
      </c>
      <c r="K62" s="32"/>
      <c r="L62" s="46">
        <f t="shared" si="5"/>
        <v>0</v>
      </c>
      <c r="M62" s="47">
        <f t="shared" si="3"/>
        <v>0</v>
      </c>
      <c r="N62" s="40"/>
      <c r="O62" s="27">
        <f>O56</f>
        <v>75</v>
      </c>
      <c r="P62" s="32"/>
      <c r="Q62" s="46">
        <f t="shared" si="6"/>
        <v>0</v>
      </c>
      <c r="R62" s="47">
        <f t="shared" si="4"/>
        <v>0</v>
      </c>
      <c r="S62" s="23"/>
      <c r="ZV62" s="8"/>
    </row>
    <row r="63" spans="2:698" x14ac:dyDescent="0.25">
      <c r="B63" s="12"/>
      <c r="C63" s="13"/>
      <c r="D63" s="11"/>
      <c r="E63" s="27"/>
      <c r="F63" s="32"/>
      <c r="G63" s="46"/>
      <c r="H63" s="47">
        <f t="shared" si="0"/>
        <v>0</v>
      </c>
      <c r="I63" s="40"/>
      <c r="J63" s="27">
        <f>J58</f>
        <v>0</v>
      </c>
      <c r="K63" s="32"/>
      <c r="L63" s="46">
        <f t="shared" si="5"/>
        <v>0</v>
      </c>
      <c r="M63" s="47">
        <f t="shared" si="3"/>
        <v>0</v>
      </c>
      <c r="N63" s="40"/>
      <c r="O63" s="27"/>
      <c r="P63" s="32"/>
      <c r="Q63" s="46">
        <f t="shared" si="6"/>
        <v>0</v>
      </c>
      <c r="R63" s="47">
        <f t="shared" si="4"/>
        <v>0</v>
      </c>
      <c r="S63" s="23"/>
      <c r="ZV63" s="8"/>
    </row>
    <row r="64" spans="2:698" s="143" customFormat="1" x14ac:dyDescent="0.25">
      <c r="B64" s="144" t="s">
        <v>264</v>
      </c>
      <c r="C64" s="145" t="s">
        <v>216</v>
      </c>
      <c r="D64" s="146" t="s">
        <v>199</v>
      </c>
      <c r="E64" s="27">
        <v>36</v>
      </c>
      <c r="F64" s="147"/>
      <c r="G64" s="148"/>
      <c r="H64" s="47">
        <f t="shared" si="0"/>
        <v>0</v>
      </c>
      <c r="I64" s="149"/>
      <c r="J64" s="27">
        <v>46</v>
      </c>
      <c r="K64" s="147"/>
      <c r="L64" s="46">
        <f t="shared" si="5"/>
        <v>0</v>
      </c>
      <c r="M64" s="47">
        <f t="shared" si="3"/>
        <v>0</v>
      </c>
      <c r="N64" s="149"/>
      <c r="O64" s="27">
        <v>90</v>
      </c>
      <c r="P64" s="147"/>
      <c r="Q64" s="46">
        <f t="shared" si="6"/>
        <v>0</v>
      </c>
      <c r="R64" s="47">
        <f t="shared" si="4"/>
        <v>0</v>
      </c>
      <c r="S64" s="150"/>
      <c r="ZV64" s="151"/>
    </row>
    <row r="65" spans="2:698" x14ac:dyDescent="0.25">
      <c r="B65" s="12" t="s">
        <v>265</v>
      </c>
      <c r="C65" s="13" t="s">
        <v>242</v>
      </c>
      <c r="D65" s="11" t="s">
        <v>199</v>
      </c>
      <c r="E65" s="27">
        <f>E64</f>
        <v>36</v>
      </c>
      <c r="F65" s="32"/>
      <c r="G65" s="46"/>
      <c r="H65" s="47">
        <f t="shared" si="0"/>
        <v>0</v>
      </c>
      <c r="I65" s="40"/>
      <c r="J65" s="27">
        <f>J64</f>
        <v>46</v>
      </c>
      <c r="K65" s="32"/>
      <c r="L65" s="46">
        <f t="shared" si="5"/>
        <v>0</v>
      </c>
      <c r="M65" s="47">
        <f t="shared" si="3"/>
        <v>0</v>
      </c>
      <c r="N65" s="40"/>
      <c r="O65" s="27">
        <f>O64</f>
        <v>90</v>
      </c>
      <c r="P65" s="32"/>
      <c r="Q65" s="46">
        <f t="shared" si="6"/>
        <v>0</v>
      </c>
      <c r="R65" s="47">
        <f t="shared" si="4"/>
        <v>0</v>
      </c>
      <c r="S65" s="23"/>
      <c r="ZV65" s="8"/>
    </row>
    <row r="66" spans="2:698" ht="24" x14ac:dyDescent="0.25">
      <c r="B66" s="12" t="s">
        <v>266</v>
      </c>
      <c r="C66" s="13" t="s">
        <v>267</v>
      </c>
      <c r="D66" s="11" t="s">
        <v>202</v>
      </c>
      <c r="E66" s="27">
        <f>ROUNDUP(E64*0.25,0)</f>
        <v>9</v>
      </c>
      <c r="F66" s="32"/>
      <c r="G66" s="46"/>
      <c r="H66" s="47">
        <f t="shared" si="0"/>
        <v>0</v>
      </c>
      <c r="I66" s="40"/>
      <c r="J66" s="27">
        <f>ROUNDUP(J64*0.25,0)</f>
        <v>12</v>
      </c>
      <c r="K66" s="32"/>
      <c r="L66" s="46">
        <f t="shared" si="5"/>
        <v>0</v>
      </c>
      <c r="M66" s="47">
        <f t="shared" si="3"/>
        <v>0</v>
      </c>
      <c r="N66" s="40"/>
      <c r="O66" s="27">
        <f>ROUNDUP(O64*0.25,0)</f>
        <v>23</v>
      </c>
      <c r="P66" s="32"/>
      <c r="Q66" s="46">
        <f t="shared" si="6"/>
        <v>0</v>
      </c>
      <c r="R66" s="47">
        <f t="shared" si="4"/>
        <v>0</v>
      </c>
      <c r="S66" s="23"/>
      <c r="ZV66" s="8"/>
    </row>
    <row r="67" spans="2:698" ht="24" x14ac:dyDescent="0.25">
      <c r="B67" s="12" t="s">
        <v>268</v>
      </c>
      <c r="C67" s="13" t="s">
        <v>269</v>
      </c>
      <c r="D67" s="11" t="s">
        <v>202</v>
      </c>
      <c r="E67" s="27">
        <f>ROUNDUP(E64*0.03,0)</f>
        <v>2</v>
      </c>
      <c r="F67" s="32"/>
      <c r="G67" s="46"/>
      <c r="H67" s="47">
        <f t="shared" si="0"/>
        <v>0</v>
      </c>
      <c r="I67" s="40"/>
      <c r="J67" s="27">
        <f>ROUNDUP(J64*0.03,0)</f>
        <v>2</v>
      </c>
      <c r="K67" s="32"/>
      <c r="L67" s="46">
        <f t="shared" si="5"/>
        <v>0</v>
      </c>
      <c r="M67" s="47">
        <f t="shared" si="3"/>
        <v>0</v>
      </c>
      <c r="N67" s="40"/>
      <c r="O67" s="27">
        <f>ROUNDUP(O64*0.03,0)</f>
        <v>3</v>
      </c>
      <c r="P67" s="32"/>
      <c r="Q67" s="46">
        <f t="shared" si="6"/>
        <v>0</v>
      </c>
      <c r="R67" s="47">
        <f t="shared" si="4"/>
        <v>0</v>
      </c>
      <c r="S67" s="23"/>
      <c r="ZV67" s="8"/>
    </row>
    <row r="68" spans="2:698" ht="24" x14ac:dyDescent="0.25">
      <c r="B68" s="12" t="s">
        <v>270</v>
      </c>
      <c r="C68" s="13" t="s">
        <v>271</v>
      </c>
      <c r="D68" s="11" t="s">
        <v>199</v>
      </c>
      <c r="E68" s="27">
        <f>E64</f>
        <v>36</v>
      </c>
      <c r="F68" s="32"/>
      <c r="G68" s="46"/>
      <c r="H68" s="47">
        <f t="shared" si="0"/>
        <v>0</v>
      </c>
      <c r="I68" s="40"/>
      <c r="J68" s="27">
        <f>J64</f>
        <v>46</v>
      </c>
      <c r="K68" s="32"/>
      <c r="L68" s="46">
        <f t="shared" si="5"/>
        <v>0</v>
      </c>
      <c r="M68" s="47">
        <f t="shared" si="3"/>
        <v>0</v>
      </c>
      <c r="N68" s="40"/>
      <c r="O68" s="27">
        <f>O64</f>
        <v>90</v>
      </c>
      <c r="P68" s="32"/>
      <c r="Q68" s="46">
        <f t="shared" si="6"/>
        <v>0</v>
      </c>
      <c r="R68" s="47">
        <f t="shared" si="4"/>
        <v>0</v>
      </c>
      <c r="S68" s="23"/>
      <c r="ZV68" s="8"/>
    </row>
    <row r="69" spans="2:698" x14ac:dyDescent="0.25">
      <c r="B69" s="12" t="s">
        <v>272</v>
      </c>
      <c r="C69" s="13" t="s">
        <v>273</v>
      </c>
      <c r="D69" s="11" t="s">
        <v>199</v>
      </c>
      <c r="E69" s="27">
        <f>E64</f>
        <v>36</v>
      </c>
      <c r="F69" s="32"/>
      <c r="G69" s="46"/>
      <c r="H69" s="47">
        <f t="shared" si="0"/>
        <v>0</v>
      </c>
      <c r="I69" s="40"/>
      <c r="J69" s="27">
        <f>J64</f>
        <v>46</v>
      </c>
      <c r="K69" s="32"/>
      <c r="L69" s="46">
        <f t="shared" si="5"/>
        <v>0</v>
      </c>
      <c r="M69" s="47">
        <f t="shared" si="3"/>
        <v>0</v>
      </c>
      <c r="N69" s="40"/>
      <c r="O69" s="27">
        <f>O64</f>
        <v>90</v>
      </c>
      <c r="P69" s="32"/>
      <c r="Q69" s="46">
        <f t="shared" si="6"/>
        <v>0</v>
      </c>
      <c r="R69" s="47">
        <f t="shared" si="4"/>
        <v>0</v>
      </c>
      <c r="S69" s="23"/>
      <c r="ZV69" s="8"/>
    </row>
    <row r="70" spans="2:698" x14ac:dyDescent="0.25">
      <c r="B70" s="12"/>
      <c r="C70" s="13"/>
      <c r="D70" s="11"/>
      <c r="E70" s="27"/>
      <c r="F70" s="32"/>
      <c r="G70" s="46"/>
      <c r="H70" s="47">
        <f t="shared" si="0"/>
        <v>0</v>
      </c>
      <c r="I70" s="40"/>
      <c r="J70" s="27"/>
      <c r="K70" s="32"/>
      <c r="L70" s="46">
        <f t="shared" si="5"/>
        <v>0</v>
      </c>
      <c r="M70" s="47">
        <f t="shared" si="3"/>
        <v>0</v>
      </c>
      <c r="N70" s="40"/>
      <c r="O70" s="27"/>
      <c r="P70" s="32"/>
      <c r="Q70" s="46">
        <f t="shared" si="6"/>
        <v>0</v>
      </c>
      <c r="R70" s="47">
        <f t="shared" si="4"/>
        <v>0</v>
      </c>
      <c r="S70" s="23"/>
      <c r="ZV70" s="8"/>
    </row>
    <row r="71" spans="2:698" s="143" customFormat="1" ht="24" x14ac:dyDescent="0.25">
      <c r="B71" s="144" t="s">
        <v>274</v>
      </c>
      <c r="C71" s="145" t="s">
        <v>218</v>
      </c>
      <c r="D71" s="146" t="s">
        <v>199</v>
      </c>
      <c r="E71" s="27">
        <v>0</v>
      </c>
      <c r="F71" s="147"/>
      <c r="G71" s="148"/>
      <c r="H71" s="47">
        <f t="shared" si="0"/>
        <v>0</v>
      </c>
      <c r="I71" s="149"/>
      <c r="J71" s="27">
        <v>32</v>
      </c>
      <c r="K71" s="147"/>
      <c r="L71" s="46">
        <f t="shared" si="5"/>
        <v>0</v>
      </c>
      <c r="M71" s="47">
        <f t="shared" si="3"/>
        <v>0</v>
      </c>
      <c r="N71" s="149"/>
      <c r="O71" s="27">
        <v>12</v>
      </c>
      <c r="P71" s="147"/>
      <c r="Q71" s="46">
        <f t="shared" si="6"/>
        <v>0</v>
      </c>
      <c r="R71" s="47">
        <f t="shared" si="4"/>
        <v>0</v>
      </c>
      <c r="S71" s="150"/>
      <c r="ZV71" s="151"/>
    </row>
    <row r="72" spans="2:698" x14ac:dyDescent="0.25">
      <c r="B72" s="12" t="s">
        <v>275</v>
      </c>
      <c r="C72" s="13" t="s">
        <v>242</v>
      </c>
      <c r="D72" s="11" t="s">
        <v>199</v>
      </c>
      <c r="E72" s="27">
        <f>E71</f>
        <v>0</v>
      </c>
      <c r="F72" s="32"/>
      <c r="G72" s="46"/>
      <c r="H72" s="47">
        <f t="shared" ref="H72:H143" si="7">G72*E72</f>
        <v>0</v>
      </c>
      <c r="I72" s="40"/>
      <c r="J72" s="27">
        <f>J71</f>
        <v>32</v>
      </c>
      <c r="K72" s="32"/>
      <c r="L72" s="46">
        <f t="shared" si="5"/>
        <v>0</v>
      </c>
      <c r="M72" s="47">
        <f t="shared" si="3"/>
        <v>0</v>
      </c>
      <c r="N72" s="40"/>
      <c r="O72" s="27">
        <f>O71</f>
        <v>12</v>
      </c>
      <c r="P72" s="32"/>
      <c r="Q72" s="46">
        <f t="shared" si="6"/>
        <v>0</v>
      </c>
      <c r="R72" s="47">
        <f t="shared" si="4"/>
        <v>0</v>
      </c>
      <c r="S72" s="23"/>
      <c r="ZV72" s="8"/>
    </row>
    <row r="73" spans="2:698" ht="24" x14ac:dyDescent="0.25">
      <c r="B73" s="12" t="s">
        <v>276</v>
      </c>
      <c r="C73" s="13" t="s">
        <v>277</v>
      </c>
      <c r="D73" s="11" t="s">
        <v>202</v>
      </c>
      <c r="E73" s="27">
        <f>ROUNDUP(E71*0.25,0)</f>
        <v>0</v>
      </c>
      <c r="F73" s="32"/>
      <c r="G73" s="46"/>
      <c r="H73" s="47">
        <f t="shared" si="7"/>
        <v>0</v>
      </c>
      <c r="I73" s="40"/>
      <c r="J73" s="27">
        <f>ROUNDUP(J71*0.25,0)</f>
        <v>8</v>
      </c>
      <c r="K73" s="32"/>
      <c r="L73" s="46">
        <f t="shared" ref="L73:L144" si="8">G73</f>
        <v>0</v>
      </c>
      <c r="M73" s="47">
        <f t="shared" si="3"/>
        <v>0</v>
      </c>
      <c r="N73" s="40"/>
      <c r="O73" s="27">
        <f>ROUNDUP(O71*0.25,0)</f>
        <v>3</v>
      </c>
      <c r="P73" s="32"/>
      <c r="Q73" s="46">
        <f t="shared" ref="Q73:Q144" si="9">G73</f>
        <v>0</v>
      </c>
      <c r="R73" s="47">
        <f t="shared" si="4"/>
        <v>0</v>
      </c>
      <c r="S73" s="23"/>
      <c r="ZV73" s="8"/>
    </row>
    <row r="74" spans="2:698" ht="24" x14ac:dyDescent="0.25">
      <c r="B74" s="12" t="s">
        <v>278</v>
      </c>
      <c r="C74" s="13" t="s">
        <v>279</v>
      </c>
      <c r="D74" s="11" t="s">
        <v>202</v>
      </c>
      <c r="E74" s="27">
        <f>ROUNDUP(E71*0.03,0)</f>
        <v>0</v>
      </c>
      <c r="F74" s="32"/>
      <c r="G74" s="46"/>
      <c r="H74" s="47">
        <f t="shared" si="7"/>
        <v>0</v>
      </c>
      <c r="I74" s="40"/>
      <c r="J74" s="27">
        <f>ROUNDUP(J71*0.03,0)</f>
        <v>1</v>
      </c>
      <c r="K74" s="32"/>
      <c r="L74" s="46">
        <f t="shared" si="8"/>
        <v>0</v>
      </c>
      <c r="M74" s="47">
        <f t="shared" si="3"/>
        <v>0</v>
      </c>
      <c r="N74" s="40"/>
      <c r="O74" s="27">
        <f>ROUNDUP(O71*0.03,0)</f>
        <v>1</v>
      </c>
      <c r="P74" s="32"/>
      <c r="Q74" s="46">
        <f t="shared" si="9"/>
        <v>0</v>
      </c>
      <c r="R74" s="47">
        <f t="shared" si="4"/>
        <v>0</v>
      </c>
      <c r="S74" s="23"/>
      <c r="ZV74" s="8"/>
    </row>
    <row r="75" spans="2:698" ht="24" x14ac:dyDescent="0.25">
      <c r="B75" s="12" t="s">
        <v>280</v>
      </c>
      <c r="C75" s="13" t="s">
        <v>281</v>
      </c>
      <c r="D75" s="11" t="s">
        <v>199</v>
      </c>
      <c r="E75" s="27">
        <f>E71</f>
        <v>0</v>
      </c>
      <c r="F75" s="32"/>
      <c r="G75" s="46"/>
      <c r="H75" s="47">
        <f t="shared" si="7"/>
        <v>0</v>
      </c>
      <c r="I75" s="40"/>
      <c r="J75" s="27">
        <f>J71</f>
        <v>32</v>
      </c>
      <c r="K75" s="32"/>
      <c r="L75" s="46">
        <f t="shared" si="8"/>
        <v>0</v>
      </c>
      <c r="M75" s="47">
        <f t="shared" si="3"/>
        <v>0</v>
      </c>
      <c r="N75" s="40"/>
      <c r="O75" s="27">
        <f>O71</f>
        <v>12</v>
      </c>
      <c r="P75" s="32"/>
      <c r="Q75" s="46">
        <f t="shared" si="9"/>
        <v>0</v>
      </c>
      <c r="R75" s="47">
        <f t="shared" si="4"/>
        <v>0</v>
      </c>
      <c r="S75" s="23"/>
      <c r="ZV75" s="8"/>
    </row>
    <row r="76" spans="2:698" x14ac:dyDescent="0.25">
      <c r="B76" s="12" t="s">
        <v>282</v>
      </c>
      <c r="C76" s="13" t="s">
        <v>283</v>
      </c>
      <c r="D76" s="11" t="s">
        <v>199</v>
      </c>
      <c r="E76" s="27">
        <f>E71</f>
        <v>0</v>
      </c>
      <c r="F76" s="32"/>
      <c r="G76" s="46"/>
      <c r="H76" s="47">
        <f t="shared" si="7"/>
        <v>0</v>
      </c>
      <c r="I76" s="40"/>
      <c r="J76" s="27">
        <f>J71</f>
        <v>32</v>
      </c>
      <c r="K76" s="32"/>
      <c r="L76" s="46">
        <f t="shared" si="8"/>
        <v>0</v>
      </c>
      <c r="M76" s="47">
        <f t="shared" si="3"/>
        <v>0</v>
      </c>
      <c r="N76" s="40"/>
      <c r="O76" s="27">
        <f>O71</f>
        <v>12</v>
      </c>
      <c r="P76" s="32"/>
      <c r="Q76" s="46">
        <f t="shared" si="9"/>
        <v>0</v>
      </c>
      <c r="R76" s="47">
        <f t="shared" si="4"/>
        <v>0</v>
      </c>
      <c r="S76" s="23"/>
      <c r="ZV76" s="8"/>
    </row>
    <row r="77" spans="2:698" x14ac:dyDescent="0.25">
      <c r="B77" s="12"/>
      <c r="C77" s="13"/>
      <c r="D77" s="11"/>
      <c r="E77" s="27"/>
      <c r="F77" s="32"/>
      <c r="G77" s="46"/>
      <c r="H77" s="47">
        <f t="shared" si="7"/>
        <v>0</v>
      </c>
      <c r="I77" s="40"/>
      <c r="J77" s="27"/>
      <c r="K77" s="32"/>
      <c r="L77" s="46">
        <f t="shared" si="8"/>
        <v>0</v>
      </c>
      <c r="M77" s="47">
        <f t="shared" si="3"/>
        <v>0</v>
      </c>
      <c r="N77" s="40"/>
      <c r="O77" s="27"/>
      <c r="P77" s="32"/>
      <c r="Q77" s="46">
        <f t="shared" si="9"/>
        <v>0</v>
      </c>
      <c r="R77" s="47">
        <f t="shared" si="4"/>
        <v>0</v>
      </c>
      <c r="S77" s="23"/>
      <c r="ZV77" s="8"/>
    </row>
    <row r="78" spans="2:698" s="143" customFormat="1" ht="24" x14ac:dyDescent="0.25">
      <c r="B78" s="144" t="s">
        <v>284</v>
      </c>
      <c r="C78" s="145" t="s">
        <v>220</v>
      </c>
      <c r="D78" s="146" t="s">
        <v>199</v>
      </c>
      <c r="E78" s="27">
        <v>0</v>
      </c>
      <c r="F78" s="147"/>
      <c r="G78" s="148"/>
      <c r="H78" s="47">
        <f t="shared" si="7"/>
        <v>0</v>
      </c>
      <c r="I78" s="149"/>
      <c r="J78" s="27">
        <v>90</v>
      </c>
      <c r="K78" s="147"/>
      <c r="L78" s="46">
        <f t="shared" si="8"/>
        <v>0</v>
      </c>
      <c r="M78" s="47">
        <f t="shared" ref="M78:M151" si="10">L78*J78</f>
        <v>0</v>
      </c>
      <c r="N78" s="149"/>
      <c r="O78" s="27">
        <v>0</v>
      </c>
      <c r="P78" s="147"/>
      <c r="Q78" s="46">
        <f t="shared" si="9"/>
        <v>0</v>
      </c>
      <c r="R78" s="47">
        <f t="shared" ref="R78:R151" si="11">Q78*O78</f>
        <v>0</v>
      </c>
      <c r="S78" s="150"/>
      <c r="ZV78" s="151"/>
    </row>
    <row r="79" spans="2:698" x14ac:dyDescent="0.25">
      <c r="B79" s="12" t="s">
        <v>285</v>
      </c>
      <c r="C79" s="13" t="s">
        <v>242</v>
      </c>
      <c r="D79" s="11" t="s">
        <v>199</v>
      </c>
      <c r="E79" s="27">
        <f>E78</f>
        <v>0</v>
      </c>
      <c r="F79" s="32"/>
      <c r="G79" s="46"/>
      <c r="H79" s="47">
        <f t="shared" si="7"/>
        <v>0</v>
      </c>
      <c r="I79" s="40"/>
      <c r="J79" s="27">
        <f>J78</f>
        <v>90</v>
      </c>
      <c r="K79" s="32"/>
      <c r="L79" s="46">
        <f t="shared" si="8"/>
        <v>0</v>
      </c>
      <c r="M79" s="47">
        <f t="shared" si="10"/>
        <v>0</v>
      </c>
      <c r="N79" s="40"/>
      <c r="O79" s="27">
        <f>O78</f>
        <v>0</v>
      </c>
      <c r="P79" s="32"/>
      <c r="Q79" s="46">
        <f t="shared" si="9"/>
        <v>0</v>
      </c>
      <c r="R79" s="47">
        <f t="shared" si="11"/>
        <v>0</v>
      </c>
      <c r="S79" s="23"/>
      <c r="ZV79" s="8"/>
    </row>
    <row r="80" spans="2:698" ht="24" x14ac:dyDescent="0.25">
      <c r="B80" s="12" t="s">
        <v>286</v>
      </c>
      <c r="C80" s="13" t="s">
        <v>287</v>
      </c>
      <c r="D80" s="11" t="s">
        <v>202</v>
      </c>
      <c r="E80" s="27">
        <f>ROUNDUP(E78*0.25,0)</f>
        <v>0</v>
      </c>
      <c r="F80" s="32"/>
      <c r="G80" s="46"/>
      <c r="H80" s="47">
        <f t="shared" si="7"/>
        <v>0</v>
      </c>
      <c r="I80" s="40"/>
      <c r="J80" s="27">
        <f>ROUNDUP(J78*0.25,0)</f>
        <v>23</v>
      </c>
      <c r="K80" s="32"/>
      <c r="L80" s="46">
        <f t="shared" si="8"/>
        <v>0</v>
      </c>
      <c r="M80" s="47">
        <f t="shared" si="10"/>
        <v>0</v>
      </c>
      <c r="N80" s="40"/>
      <c r="O80" s="27">
        <f>ROUNDUP(O78*0.25,0)</f>
        <v>0</v>
      </c>
      <c r="P80" s="32"/>
      <c r="Q80" s="46">
        <f t="shared" si="9"/>
        <v>0</v>
      </c>
      <c r="R80" s="47">
        <f t="shared" si="11"/>
        <v>0</v>
      </c>
      <c r="S80" s="23"/>
      <c r="ZV80" s="8"/>
    </row>
    <row r="81" spans="2:698" ht="24" x14ac:dyDescent="0.25">
      <c r="B81" s="12" t="s">
        <v>288</v>
      </c>
      <c r="C81" s="13" t="s">
        <v>279</v>
      </c>
      <c r="D81" s="11" t="s">
        <v>202</v>
      </c>
      <c r="E81" s="27">
        <f>ROUNDUP(E78*0.03,0)</f>
        <v>0</v>
      </c>
      <c r="F81" s="32"/>
      <c r="G81" s="46"/>
      <c r="H81" s="47">
        <f t="shared" si="7"/>
        <v>0</v>
      </c>
      <c r="I81" s="40"/>
      <c r="J81" s="27">
        <f>ROUNDUP(J78*0.03,0)</f>
        <v>3</v>
      </c>
      <c r="K81" s="32"/>
      <c r="L81" s="46">
        <f t="shared" si="8"/>
        <v>0</v>
      </c>
      <c r="M81" s="47">
        <f t="shared" si="10"/>
        <v>0</v>
      </c>
      <c r="N81" s="40"/>
      <c r="O81" s="27">
        <f>ROUNDUP(O78*0.03,0)</f>
        <v>0</v>
      </c>
      <c r="P81" s="32"/>
      <c r="Q81" s="46">
        <f t="shared" si="9"/>
        <v>0</v>
      </c>
      <c r="R81" s="47">
        <f t="shared" si="11"/>
        <v>0</v>
      </c>
      <c r="S81" s="23"/>
      <c r="ZV81" s="8"/>
    </row>
    <row r="82" spans="2:698" ht="24" x14ac:dyDescent="0.25">
      <c r="B82" s="12" t="s">
        <v>289</v>
      </c>
      <c r="C82" s="13" t="s">
        <v>290</v>
      </c>
      <c r="D82" s="11" t="s">
        <v>199</v>
      </c>
      <c r="E82" s="27">
        <f>E78</f>
        <v>0</v>
      </c>
      <c r="F82" s="32"/>
      <c r="G82" s="46"/>
      <c r="H82" s="47">
        <f t="shared" si="7"/>
        <v>0</v>
      </c>
      <c r="I82" s="40"/>
      <c r="J82" s="27">
        <f>J78</f>
        <v>90</v>
      </c>
      <c r="K82" s="32"/>
      <c r="L82" s="46">
        <f t="shared" si="8"/>
        <v>0</v>
      </c>
      <c r="M82" s="47">
        <f t="shared" si="10"/>
        <v>0</v>
      </c>
      <c r="N82" s="40"/>
      <c r="O82" s="27">
        <f>O78</f>
        <v>0</v>
      </c>
      <c r="P82" s="32"/>
      <c r="Q82" s="46">
        <f t="shared" si="9"/>
        <v>0</v>
      </c>
      <c r="R82" s="47">
        <f t="shared" si="11"/>
        <v>0</v>
      </c>
      <c r="S82" s="23"/>
      <c r="ZV82" s="8"/>
    </row>
    <row r="83" spans="2:698" ht="24" x14ac:dyDescent="0.25">
      <c r="B83" s="12" t="s">
        <v>291</v>
      </c>
      <c r="C83" s="13" t="s">
        <v>292</v>
      </c>
      <c r="D83" s="11" t="s">
        <v>199</v>
      </c>
      <c r="E83" s="27">
        <f>E78</f>
        <v>0</v>
      </c>
      <c r="F83" s="32"/>
      <c r="G83" s="46"/>
      <c r="H83" s="47">
        <f t="shared" si="7"/>
        <v>0</v>
      </c>
      <c r="I83" s="40"/>
      <c r="J83" s="27">
        <f>J78</f>
        <v>90</v>
      </c>
      <c r="K83" s="32"/>
      <c r="L83" s="46">
        <f t="shared" si="8"/>
        <v>0</v>
      </c>
      <c r="M83" s="47">
        <f t="shared" si="10"/>
        <v>0</v>
      </c>
      <c r="N83" s="40"/>
      <c r="O83" s="27">
        <f>O78</f>
        <v>0</v>
      </c>
      <c r="P83" s="32"/>
      <c r="Q83" s="46">
        <f t="shared" si="9"/>
        <v>0</v>
      </c>
      <c r="R83" s="47">
        <f t="shared" si="11"/>
        <v>0</v>
      </c>
      <c r="S83" s="23"/>
      <c r="ZV83" s="8"/>
    </row>
    <row r="84" spans="2:698" x14ac:dyDescent="0.25">
      <c r="B84" s="12"/>
      <c r="C84" s="13"/>
      <c r="D84" s="11"/>
      <c r="E84" s="27"/>
      <c r="F84" s="32"/>
      <c r="G84" s="46"/>
      <c r="H84" s="47">
        <f t="shared" si="7"/>
        <v>0</v>
      </c>
      <c r="I84" s="40"/>
      <c r="J84" s="27"/>
      <c r="K84" s="32"/>
      <c r="L84" s="46">
        <f t="shared" si="8"/>
        <v>0</v>
      </c>
      <c r="M84" s="47">
        <f t="shared" si="10"/>
        <v>0</v>
      </c>
      <c r="N84" s="40"/>
      <c r="O84" s="27"/>
      <c r="P84" s="32"/>
      <c r="Q84" s="46">
        <f t="shared" si="9"/>
        <v>0</v>
      </c>
      <c r="R84" s="47">
        <f t="shared" si="11"/>
        <v>0</v>
      </c>
      <c r="S84" s="23"/>
      <c r="ZV84" s="8"/>
    </row>
    <row r="85" spans="2:698" s="143" customFormat="1" ht="24" x14ac:dyDescent="0.25">
      <c r="B85" s="144" t="s">
        <v>293</v>
      </c>
      <c r="C85" s="145" t="s">
        <v>546</v>
      </c>
      <c r="D85" s="146" t="s">
        <v>199</v>
      </c>
      <c r="E85" s="27">
        <v>15</v>
      </c>
      <c r="F85" s="147"/>
      <c r="G85" s="148"/>
      <c r="H85" s="47">
        <f t="shared" si="7"/>
        <v>0</v>
      </c>
      <c r="I85" s="149"/>
      <c r="J85" s="27">
        <v>240</v>
      </c>
      <c r="K85" s="147"/>
      <c r="L85" s="46">
        <f t="shared" si="8"/>
        <v>0</v>
      </c>
      <c r="M85" s="47">
        <f t="shared" si="10"/>
        <v>0</v>
      </c>
      <c r="N85" s="149"/>
      <c r="O85" s="27">
        <v>30</v>
      </c>
      <c r="P85" s="147"/>
      <c r="Q85" s="46">
        <f t="shared" si="9"/>
        <v>0</v>
      </c>
      <c r="R85" s="47">
        <f t="shared" si="11"/>
        <v>0</v>
      </c>
      <c r="S85" s="150"/>
      <c r="ZV85" s="151"/>
    </row>
    <row r="86" spans="2:698" x14ac:dyDescent="0.25">
      <c r="B86" s="12" t="s">
        <v>294</v>
      </c>
      <c r="C86" s="13" t="s">
        <v>242</v>
      </c>
      <c r="D86" s="11" t="s">
        <v>199</v>
      </c>
      <c r="E86" s="27">
        <f>E85</f>
        <v>15</v>
      </c>
      <c r="F86" s="32"/>
      <c r="G86" s="46"/>
      <c r="H86" s="47">
        <f t="shared" si="7"/>
        <v>0</v>
      </c>
      <c r="I86" s="40"/>
      <c r="J86" s="27">
        <f>J85</f>
        <v>240</v>
      </c>
      <c r="K86" s="32"/>
      <c r="L86" s="46">
        <f t="shared" si="8"/>
        <v>0</v>
      </c>
      <c r="M86" s="47">
        <f t="shared" si="10"/>
        <v>0</v>
      </c>
      <c r="N86" s="40"/>
      <c r="O86" s="27">
        <f>O85</f>
        <v>30</v>
      </c>
      <c r="P86" s="32"/>
      <c r="Q86" s="46">
        <f t="shared" si="9"/>
        <v>0</v>
      </c>
      <c r="R86" s="47">
        <f t="shared" si="11"/>
        <v>0</v>
      </c>
      <c r="S86" s="23"/>
      <c r="ZV86" s="8"/>
    </row>
    <row r="87" spans="2:698" x14ac:dyDescent="0.25">
      <c r="B87" s="12" t="s">
        <v>295</v>
      </c>
      <c r="C87" s="13" t="s">
        <v>296</v>
      </c>
      <c r="D87" s="11" t="s">
        <v>202</v>
      </c>
      <c r="E87" s="27">
        <f>E85*0.3</f>
        <v>4.5</v>
      </c>
      <c r="F87" s="32"/>
      <c r="G87" s="46"/>
      <c r="H87" s="47">
        <f t="shared" si="7"/>
        <v>0</v>
      </c>
      <c r="I87" s="40"/>
      <c r="J87" s="27">
        <f>J85*0.3</f>
        <v>72</v>
      </c>
      <c r="K87" s="32"/>
      <c r="L87" s="46">
        <f t="shared" si="8"/>
        <v>0</v>
      </c>
      <c r="M87" s="47">
        <f t="shared" si="10"/>
        <v>0</v>
      </c>
      <c r="N87" s="40"/>
      <c r="O87" s="27">
        <f>O85*0.25</f>
        <v>7.5</v>
      </c>
      <c r="P87" s="32"/>
      <c r="Q87" s="46">
        <f t="shared" si="9"/>
        <v>0</v>
      </c>
      <c r="R87" s="47">
        <f t="shared" si="11"/>
        <v>0</v>
      </c>
      <c r="S87" s="23"/>
      <c r="ZV87" s="8"/>
    </row>
    <row r="88" spans="2:698" ht="24" x14ac:dyDescent="0.25">
      <c r="B88" s="12" t="s">
        <v>297</v>
      </c>
      <c r="C88" s="13" t="s">
        <v>298</v>
      </c>
      <c r="D88" s="11" t="s">
        <v>199</v>
      </c>
      <c r="E88" s="27">
        <f>E85</f>
        <v>15</v>
      </c>
      <c r="F88" s="32"/>
      <c r="G88" s="46"/>
      <c r="H88" s="47">
        <f t="shared" si="7"/>
        <v>0</v>
      </c>
      <c r="I88" s="40"/>
      <c r="J88" s="27">
        <f>J85</f>
        <v>240</v>
      </c>
      <c r="K88" s="32"/>
      <c r="L88" s="46">
        <f t="shared" si="8"/>
        <v>0</v>
      </c>
      <c r="M88" s="47">
        <f t="shared" si="10"/>
        <v>0</v>
      </c>
      <c r="N88" s="40"/>
      <c r="O88" s="27">
        <f>O85</f>
        <v>30</v>
      </c>
      <c r="P88" s="32"/>
      <c r="Q88" s="46">
        <f t="shared" si="9"/>
        <v>0</v>
      </c>
      <c r="R88" s="47">
        <f t="shared" si="11"/>
        <v>0</v>
      </c>
      <c r="S88" s="23"/>
      <c r="ZV88" s="8"/>
    </row>
    <row r="89" spans="2:698" x14ac:dyDescent="0.25">
      <c r="B89" s="12"/>
      <c r="C89" s="13"/>
      <c r="D89" s="11"/>
      <c r="E89" s="27"/>
      <c r="F89" s="32"/>
      <c r="G89" s="46"/>
      <c r="H89" s="47">
        <f t="shared" si="7"/>
        <v>0</v>
      </c>
      <c r="I89" s="40"/>
      <c r="J89" s="27"/>
      <c r="K89" s="32"/>
      <c r="L89" s="46">
        <f t="shared" si="8"/>
        <v>0</v>
      </c>
      <c r="M89" s="47">
        <f t="shared" si="10"/>
        <v>0</v>
      </c>
      <c r="N89" s="40"/>
      <c r="O89" s="27"/>
      <c r="P89" s="32"/>
      <c r="Q89" s="46">
        <f t="shared" si="9"/>
        <v>0</v>
      </c>
      <c r="R89" s="47">
        <f t="shared" si="11"/>
        <v>0</v>
      </c>
      <c r="S89" s="23"/>
      <c r="ZV89" s="8"/>
    </row>
    <row r="90" spans="2:698" s="143" customFormat="1" x14ac:dyDescent="0.25">
      <c r="B90" s="144" t="s">
        <v>299</v>
      </c>
      <c r="C90" s="145" t="s">
        <v>300</v>
      </c>
      <c r="D90" s="146" t="s">
        <v>199</v>
      </c>
      <c r="E90" s="27">
        <v>35</v>
      </c>
      <c r="F90" s="147"/>
      <c r="G90" s="148"/>
      <c r="H90" s="47">
        <f t="shared" si="7"/>
        <v>0</v>
      </c>
      <c r="I90" s="149"/>
      <c r="J90" s="27">
        <v>25</v>
      </c>
      <c r="K90" s="147"/>
      <c r="L90" s="46">
        <f t="shared" si="8"/>
        <v>0</v>
      </c>
      <c r="M90" s="47">
        <f t="shared" si="10"/>
        <v>0</v>
      </c>
      <c r="N90" s="149"/>
      <c r="O90" s="27">
        <v>0</v>
      </c>
      <c r="P90" s="147"/>
      <c r="Q90" s="46">
        <f t="shared" si="9"/>
        <v>0</v>
      </c>
      <c r="R90" s="47">
        <f t="shared" si="11"/>
        <v>0</v>
      </c>
      <c r="S90" s="150"/>
      <c r="ZV90" s="151"/>
    </row>
    <row r="91" spans="2:698" x14ac:dyDescent="0.25">
      <c r="B91" s="12" t="s">
        <v>301</v>
      </c>
      <c r="C91" s="13" t="s">
        <v>302</v>
      </c>
      <c r="D91" s="11" t="s">
        <v>303</v>
      </c>
      <c r="E91" s="27">
        <f>E90</f>
        <v>35</v>
      </c>
      <c r="F91" s="32"/>
      <c r="G91" s="46"/>
      <c r="H91" s="47">
        <f t="shared" si="7"/>
        <v>0</v>
      </c>
      <c r="I91" s="40"/>
      <c r="J91" s="27">
        <f>J90</f>
        <v>25</v>
      </c>
      <c r="K91" s="32"/>
      <c r="L91" s="46">
        <f t="shared" si="8"/>
        <v>0</v>
      </c>
      <c r="M91" s="47">
        <f t="shared" si="10"/>
        <v>0</v>
      </c>
      <c r="N91" s="40"/>
      <c r="O91" s="27">
        <f>O90</f>
        <v>0</v>
      </c>
      <c r="P91" s="32"/>
      <c r="Q91" s="46">
        <f t="shared" si="9"/>
        <v>0</v>
      </c>
      <c r="R91" s="47">
        <f t="shared" si="11"/>
        <v>0</v>
      </c>
      <c r="S91" s="23"/>
      <c r="ZV91" s="8"/>
    </row>
    <row r="92" spans="2:698" ht="24" x14ac:dyDescent="0.25">
      <c r="B92" s="12" t="s">
        <v>304</v>
      </c>
      <c r="C92" s="13" t="s">
        <v>305</v>
      </c>
      <c r="D92" s="11" t="s">
        <v>303</v>
      </c>
      <c r="E92" s="27">
        <f>E90*0.2</f>
        <v>7</v>
      </c>
      <c r="F92" s="32"/>
      <c r="G92" s="46"/>
      <c r="H92" s="47">
        <f t="shared" si="7"/>
        <v>0</v>
      </c>
      <c r="I92" s="40"/>
      <c r="J92" s="27">
        <f>J90*0.2</f>
        <v>5</v>
      </c>
      <c r="K92" s="32"/>
      <c r="L92" s="46">
        <f t="shared" si="8"/>
        <v>0</v>
      </c>
      <c r="M92" s="47">
        <f t="shared" si="10"/>
        <v>0</v>
      </c>
      <c r="N92" s="40"/>
      <c r="O92" s="27">
        <f>O90*0.2</f>
        <v>0</v>
      </c>
      <c r="P92" s="32"/>
      <c r="Q92" s="46">
        <f t="shared" si="9"/>
        <v>0</v>
      </c>
      <c r="R92" s="47">
        <f t="shared" si="11"/>
        <v>0</v>
      </c>
      <c r="S92" s="23"/>
      <c r="ZV92" s="8"/>
    </row>
    <row r="93" spans="2:698" x14ac:dyDescent="0.25">
      <c r="B93" s="12" t="s">
        <v>306</v>
      </c>
      <c r="C93" s="13" t="s">
        <v>307</v>
      </c>
      <c r="D93" s="11" t="s">
        <v>303</v>
      </c>
      <c r="E93" s="27">
        <f>E90</f>
        <v>35</v>
      </c>
      <c r="F93" s="32"/>
      <c r="G93" s="46"/>
      <c r="H93" s="47">
        <f t="shared" si="7"/>
        <v>0</v>
      </c>
      <c r="I93" s="40"/>
      <c r="J93" s="27">
        <f>J90</f>
        <v>25</v>
      </c>
      <c r="K93" s="32"/>
      <c r="L93" s="46">
        <f t="shared" si="8"/>
        <v>0</v>
      </c>
      <c r="M93" s="47">
        <f t="shared" si="10"/>
        <v>0</v>
      </c>
      <c r="N93" s="40"/>
      <c r="O93" s="27">
        <f>O90</f>
        <v>0</v>
      </c>
      <c r="P93" s="32"/>
      <c r="Q93" s="46">
        <f t="shared" si="9"/>
        <v>0</v>
      </c>
      <c r="R93" s="47">
        <f t="shared" si="11"/>
        <v>0</v>
      </c>
      <c r="S93" s="23"/>
      <c r="ZV93" s="8"/>
    </row>
    <row r="94" spans="2:698" x14ac:dyDescent="0.25">
      <c r="B94" s="12"/>
      <c r="C94" s="13"/>
      <c r="D94" s="11"/>
      <c r="E94" s="27"/>
      <c r="F94" s="32"/>
      <c r="G94" s="46"/>
      <c r="H94" s="47">
        <f t="shared" si="7"/>
        <v>0</v>
      </c>
      <c r="I94" s="40"/>
      <c r="J94" s="27"/>
      <c r="K94" s="32"/>
      <c r="L94" s="46">
        <f t="shared" si="8"/>
        <v>0</v>
      </c>
      <c r="M94" s="47">
        <f t="shared" si="10"/>
        <v>0</v>
      </c>
      <c r="N94" s="40"/>
      <c r="O94" s="27"/>
      <c r="P94" s="32"/>
      <c r="Q94" s="46">
        <f t="shared" si="9"/>
        <v>0</v>
      </c>
      <c r="R94" s="47">
        <f t="shared" si="11"/>
        <v>0</v>
      </c>
      <c r="S94" s="23"/>
      <c r="ZV94" s="8"/>
    </row>
    <row r="95" spans="2:698" s="143" customFormat="1" ht="24" x14ac:dyDescent="0.25">
      <c r="B95" s="144" t="s">
        <v>308</v>
      </c>
      <c r="C95" s="145" t="s">
        <v>218</v>
      </c>
      <c r="D95" s="146" t="s">
        <v>199</v>
      </c>
      <c r="E95" s="27">
        <v>35</v>
      </c>
      <c r="F95" s="147"/>
      <c r="G95" s="148"/>
      <c r="H95" s="47">
        <f t="shared" si="7"/>
        <v>0</v>
      </c>
      <c r="I95" s="149"/>
      <c r="J95" s="27">
        <v>25</v>
      </c>
      <c r="K95" s="147"/>
      <c r="L95" s="46">
        <f t="shared" si="8"/>
        <v>0</v>
      </c>
      <c r="M95" s="47">
        <f t="shared" si="10"/>
        <v>0</v>
      </c>
      <c r="N95" s="149"/>
      <c r="O95" s="27"/>
      <c r="P95" s="147"/>
      <c r="Q95" s="46">
        <f t="shared" si="9"/>
        <v>0</v>
      </c>
      <c r="R95" s="47">
        <f t="shared" si="11"/>
        <v>0</v>
      </c>
      <c r="S95" s="150"/>
      <c r="ZV95" s="151"/>
    </row>
    <row r="96" spans="2:698" x14ac:dyDescent="0.25">
      <c r="B96" s="12" t="s">
        <v>310</v>
      </c>
      <c r="C96" s="13" t="s">
        <v>242</v>
      </c>
      <c r="D96" s="11" t="s">
        <v>199</v>
      </c>
      <c r="E96" s="27">
        <f>E95</f>
        <v>35</v>
      </c>
      <c r="F96" s="32"/>
      <c r="G96" s="46"/>
      <c r="H96" s="47">
        <f t="shared" ref="H96:H101" si="12">G96*E96</f>
        <v>0</v>
      </c>
      <c r="I96" s="40"/>
      <c r="J96" s="27">
        <f>J95</f>
        <v>25</v>
      </c>
      <c r="K96" s="32"/>
      <c r="L96" s="46">
        <f t="shared" si="8"/>
        <v>0</v>
      </c>
      <c r="M96" s="47">
        <f t="shared" si="10"/>
        <v>0</v>
      </c>
      <c r="N96" s="40"/>
      <c r="O96" s="27">
        <f>O95</f>
        <v>0</v>
      </c>
      <c r="P96" s="32"/>
      <c r="Q96" s="46">
        <f t="shared" si="9"/>
        <v>0</v>
      </c>
      <c r="R96" s="47">
        <f t="shared" si="11"/>
        <v>0</v>
      </c>
      <c r="S96" s="23"/>
      <c r="ZV96" s="8"/>
    </row>
    <row r="97" spans="2:698" ht="24" x14ac:dyDescent="0.25">
      <c r="B97" s="12" t="s">
        <v>313</v>
      </c>
      <c r="C97" s="13" t="s">
        <v>277</v>
      </c>
      <c r="D97" s="11" t="s">
        <v>202</v>
      </c>
      <c r="E97" s="27">
        <f>ROUNDUP(E95*0.25,0)</f>
        <v>9</v>
      </c>
      <c r="F97" s="32"/>
      <c r="G97" s="46"/>
      <c r="H97" s="47">
        <f t="shared" si="12"/>
        <v>0</v>
      </c>
      <c r="I97" s="40"/>
      <c r="J97" s="27">
        <f>ROUNDUP(J95*0.25,0)</f>
        <v>7</v>
      </c>
      <c r="K97" s="32"/>
      <c r="L97" s="46">
        <f t="shared" ref="L97:L101" si="13">G97</f>
        <v>0</v>
      </c>
      <c r="M97" s="47">
        <f t="shared" si="10"/>
        <v>0</v>
      </c>
      <c r="N97" s="40"/>
      <c r="O97" s="27">
        <f>ROUNDUP(O95*0.25,0)</f>
        <v>0</v>
      </c>
      <c r="P97" s="32"/>
      <c r="Q97" s="46">
        <f t="shared" ref="Q97:Q101" si="14">G97</f>
        <v>0</v>
      </c>
      <c r="R97" s="47">
        <f t="shared" si="11"/>
        <v>0</v>
      </c>
      <c r="S97" s="23"/>
      <c r="ZV97" s="8"/>
    </row>
    <row r="98" spans="2:698" ht="24" x14ac:dyDescent="0.25">
      <c r="B98" s="12" t="s">
        <v>315</v>
      </c>
      <c r="C98" s="13" t="s">
        <v>279</v>
      </c>
      <c r="D98" s="11" t="s">
        <v>202</v>
      </c>
      <c r="E98" s="27">
        <f>ROUNDUP(E95*0.03,0)</f>
        <v>2</v>
      </c>
      <c r="F98" s="32"/>
      <c r="G98" s="46"/>
      <c r="H98" s="47">
        <f t="shared" si="12"/>
        <v>0</v>
      </c>
      <c r="I98" s="40"/>
      <c r="J98" s="27">
        <f>ROUNDUP(J95*0.03,0)</f>
        <v>1</v>
      </c>
      <c r="K98" s="32"/>
      <c r="L98" s="46">
        <f t="shared" si="13"/>
        <v>0</v>
      </c>
      <c r="M98" s="47">
        <f t="shared" si="10"/>
        <v>0</v>
      </c>
      <c r="N98" s="40"/>
      <c r="O98" s="27">
        <f>ROUNDUP(O95*0.03,0)</f>
        <v>0</v>
      </c>
      <c r="P98" s="32"/>
      <c r="Q98" s="46">
        <f t="shared" si="14"/>
        <v>0</v>
      </c>
      <c r="R98" s="47">
        <f t="shared" si="11"/>
        <v>0</v>
      </c>
      <c r="S98" s="23"/>
      <c r="ZV98" s="8"/>
    </row>
    <row r="99" spans="2:698" ht="48" x14ac:dyDescent="0.25">
      <c r="B99" s="12" t="s">
        <v>317</v>
      </c>
      <c r="C99" s="13" t="s">
        <v>569</v>
      </c>
      <c r="D99" s="11" t="s">
        <v>199</v>
      </c>
      <c r="E99" s="27">
        <f>E95</f>
        <v>35</v>
      </c>
      <c r="F99" s="32"/>
      <c r="G99" s="46"/>
      <c r="H99" s="47">
        <f t="shared" si="12"/>
        <v>0</v>
      </c>
      <c r="I99" s="40"/>
      <c r="J99" s="27">
        <f>J95</f>
        <v>25</v>
      </c>
      <c r="K99" s="32"/>
      <c r="L99" s="46">
        <f t="shared" si="13"/>
        <v>0</v>
      </c>
      <c r="M99" s="47">
        <f t="shared" si="10"/>
        <v>0</v>
      </c>
      <c r="N99" s="40"/>
      <c r="O99" s="27">
        <f>O95</f>
        <v>0</v>
      </c>
      <c r="P99" s="32"/>
      <c r="Q99" s="46">
        <f t="shared" si="14"/>
        <v>0</v>
      </c>
      <c r="R99" s="47">
        <f t="shared" si="11"/>
        <v>0</v>
      </c>
      <c r="S99" s="23"/>
      <c r="ZV99" s="8"/>
    </row>
    <row r="100" spans="2:698" x14ac:dyDescent="0.25">
      <c r="B100" s="12" t="s">
        <v>319</v>
      </c>
      <c r="C100" s="13" t="s">
        <v>283</v>
      </c>
      <c r="D100" s="11" t="s">
        <v>199</v>
      </c>
      <c r="E100" s="27">
        <f>E95</f>
        <v>35</v>
      </c>
      <c r="F100" s="32"/>
      <c r="G100" s="46"/>
      <c r="H100" s="47">
        <f t="shared" si="12"/>
        <v>0</v>
      </c>
      <c r="I100" s="40"/>
      <c r="J100" s="27">
        <f>J95</f>
        <v>25</v>
      </c>
      <c r="K100" s="32"/>
      <c r="L100" s="46">
        <f t="shared" si="13"/>
        <v>0</v>
      </c>
      <c r="M100" s="47">
        <f t="shared" si="10"/>
        <v>0</v>
      </c>
      <c r="N100" s="40"/>
      <c r="O100" s="27">
        <f>O95</f>
        <v>0</v>
      </c>
      <c r="P100" s="32"/>
      <c r="Q100" s="46">
        <f t="shared" si="14"/>
        <v>0</v>
      </c>
      <c r="R100" s="47">
        <f t="shared" si="11"/>
        <v>0</v>
      </c>
      <c r="S100" s="23"/>
      <c r="ZV100" s="8"/>
    </row>
    <row r="101" spans="2:698" x14ac:dyDescent="0.25">
      <c r="B101" s="12"/>
      <c r="C101" s="13"/>
      <c r="D101" s="11"/>
      <c r="E101" s="27"/>
      <c r="F101" s="32"/>
      <c r="G101" s="46"/>
      <c r="H101" s="47">
        <f t="shared" si="12"/>
        <v>0</v>
      </c>
      <c r="I101" s="40"/>
      <c r="J101" s="27"/>
      <c r="K101" s="32"/>
      <c r="L101" s="46">
        <f t="shared" si="13"/>
        <v>0</v>
      </c>
      <c r="M101" s="47">
        <f t="shared" si="10"/>
        <v>0</v>
      </c>
      <c r="N101" s="40"/>
      <c r="O101" s="27"/>
      <c r="P101" s="32"/>
      <c r="Q101" s="46">
        <f t="shared" si="14"/>
        <v>0</v>
      </c>
      <c r="R101" s="47">
        <f t="shared" si="11"/>
        <v>0</v>
      </c>
      <c r="S101" s="23"/>
      <c r="ZV101" s="8"/>
    </row>
    <row r="102" spans="2:698" x14ac:dyDescent="0.25">
      <c r="B102" s="12"/>
      <c r="C102" s="13"/>
      <c r="D102" s="11"/>
      <c r="E102" s="27"/>
      <c r="F102" s="32"/>
      <c r="G102" s="46"/>
      <c r="H102" s="47">
        <f t="shared" si="7"/>
        <v>0</v>
      </c>
      <c r="I102" s="40"/>
      <c r="J102" s="27"/>
      <c r="K102" s="32"/>
      <c r="L102" s="46">
        <f t="shared" si="8"/>
        <v>0</v>
      </c>
      <c r="M102" s="47">
        <f t="shared" si="10"/>
        <v>0</v>
      </c>
      <c r="N102" s="40"/>
      <c r="O102" s="27"/>
      <c r="P102" s="32"/>
      <c r="Q102" s="46">
        <f t="shared" si="9"/>
        <v>0</v>
      </c>
      <c r="R102" s="47">
        <f t="shared" si="11"/>
        <v>0</v>
      </c>
      <c r="S102" s="23"/>
      <c r="ZV102" s="8"/>
    </row>
    <row r="103" spans="2:698" s="143" customFormat="1" x14ac:dyDescent="0.25">
      <c r="B103" s="144" t="s">
        <v>552</v>
      </c>
      <c r="C103" s="145" t="s">
        <v>309</v>
      </c>
      <c r="D103" s="146"/>
      <c r="E103" s="27"/>
      <c r="F103" s="147"/>
      <c r="G103" s="148"/>
      <c r="H103" s="47">
        <f t="shared" si="7"/>
        <v>0</v>
      </c>
      <c r="I103" s="149"/>
      <c r="J103" s="27"/>
      <c r="K103" s="147"/>
      <c r="L103" s="46">
        <f t="shared" si="8"/>
        <v>0</v>
      </c>
      <c r="M103" s="47">
        <f t="shared" si="10"/>
        <v>0</v>
      </c>
      <c r="N103" s="149"/>
      <c r="O103" s="27"/>
      <c r="P103" s="147"/>
      <c r="Q103" s="46">
        <f t="shared" si="9"/>
        <v>0</v>
      </c>
      <c r="R103" s="47">
        <f t="shared" si="11"/>
        <v>0</v>
      </c>
      <c r="S103" s="150"/>
      <c r="ZV103" s="151"/>
    </row>
    <row r="104" spans="2:698" x14ac:dyDescent="0.25">
      <c r="B104" s="12" t="s">
        <v>553</v>
      </c>
      <c r="C104" s="13" t="s">
        <v>311</v>
      </c>
      <c r="D104" s="11" t="s">
        <v>312</v>
      </c>
      <c r="E104" s="27">
        <v>0</v>
      </c>
      <c r="F104" s="32"/>
      <c r="G104" s="46"/>
      <c r="H104" s="47">
        <f t="shared" si="7"/>
        <v>0</v>
      </c>
      <c r="I104" s="40"/>
      <c r="J104" s="27">
        <v>0</v>
      </c>
      <c r="K104" s="32"/>
      <c r="L104" s="46">
        <f t="shared" si="8"/>
        <v>0</v>
      </c>
      <c r="M104" s="47">
        <f t="shared" si="10"/>
        <v>0</v>
      </c>
      <c r="N104" s="40"/>
      <c r="O104" s="27">
        <v>7</v>
      </c>
      <c r="P104" s="32"/>
      <c r="Q104" s="46">
        <f t="shared" si="9"/>
        <v>0</v>
      </c>
      <c r="R104" s="47">
        <f t="shared" si="11"/>
        <v>0</v>
      </c>
      <c r="S104" s="23"/>
      <c r="ZV104" s="8"/>
    </row>
    <row r="105" spans="2:698" x14ac:dyDescent="0.25">
      <c r="B105" s="12" t="s">
        <v>554</v>
      </c>
      <c r="C105" s="13" t="s">
        <v>314</v>
      </c>
      <c r="D105" s="11" t="s">
        <v>312</v>
      </c>
      <c r="E105" s="27">
        <v>0</v>
      </c>
      <c r="F105" s="32"/>
      <c r="G105" s="46"/>
      <c r="H105" s="47">
        <f t="shared" si="7"/>
        <v>0</v>
      </c>
      <c r="I105" s="40"/>
      <c r="J105" s="27">
        <v>0</v>
      </c>
      <c r="K105" s="32"/>
      <c r="L105" s="46">
        <f t="shared" si="8"/>
        <v>0</v>
      </c>
      <c r="M105" s="47">
        <f t="shared" si="10"/>
        <v>0</v>
      </c>
      <c r="N105" s="40"/>
      <c r="O105" s="27">
        <v>55</v>
      </c>
      <c r="P105" s="32"/>
      <c r="Q105" s="46">
        <f t="shared" si="9"/>
        <v>0</v>
      </c>
      <c r="R105" s="47">
        <f t="shared" si="11"/>
        <v>0</v>
      </c>
      <c r="S105" s="23"/>
      <c r="ZV105" s="8"/>
    </row>
    <row r="106" spans="2:698" x14ac:dyDescent="0.25">
      <c r="B106" s="12" t="s">
        <v>555</v>
      </c>
      <c r="C106" s="13" t="s">
        <v>316</v>
      </c>
      <c r="D106" s="11" t="s">
        <v>312</v>
      </c>
      <c r="E106" s="27">
        <v>25</v>
      </c>
      <c r="F106" s="32"/>
      <c r="G106" s="46"/>
      <c r="H106" s="47">
        <f t="shared" si="7"/>
        <v>0</v>
      </c>
      <c r="I106" s="40"/>
      <c r="J106" s="27">
        <v>320</v>
      </c>
      <c r="K106" s="32"/>
      <c r="L106" s="46">
        <f t="shared" si="8"/>
        <v>0</v>
      </c>
      <c r="M106" s="47">
        <f t="shared" si="10"/>
        <v>0</v>
      </c>
      <c r="N106" s="40"/>
      <c r="O106" s="27">
        <v>145</v>
      </c>
      <c r="P106" s="32"/>
      <c r="Q106" s="46">
        <f t="shared" si="9"/>
        <v>0</v>
      </c>
      <c r="R106" s="47">
        <f t="shared" si="11"/>
        <v>0</v>
      </c>
      <c r="S106" s="23"/>
      <c r="ZV106" s="8"/>
    </row>
    <row r="107" spans="2:698" x14ac:dyDescent="0.25">
      <c r="B107" s="12" t="s">
        <v>556</v>
      </c>
      <c r="C107" s="13" t="s">
        <v>318</v>
      </c>
      <c r="D107" s="11" t="s">
        <v>312</v>
      </c>
      <c r="E107" s="27">
        <v>0</v>
      </c>
      <c r="F107" s="32"/>
      <c r="G107" s="46"/>
      <c r="H107" s="47">
        <f t="shared" si="7"/>
        <v>0</v>
      </c>
      <c r="I107" s="40"/>
      <c r="J107" s="27">
        <v>0</v>
      </c>
      <c r="K107" s="32"/>
      <c r="L107" s="46">
        <f t="shared" si="8"/>
        <v>0</v>
      </c>
      <c r="M107" s="47">
        <f t="shared" si="10"/>
        <v>0</v>
      </c>
      <c r="N107" s="40"/>
      <c r="O107" s="27">
        <v>0</v>
      </c>
      <c r="P107" s="32"/>
      <c r="Q107" s="46">
        <f t="shared" si="9"/>
        <v>0</v>
      </c>
      <c r="R107" s="47">
        <f t="shared" si="11"/>
        <v>0</v>
      </c>
      <c r="S107" s="23"/>
      <c r="ZV107" s="8"/>
    </row>
    <row r="108" spans="2:698" x14ac:dyDescent="0.25">
      <c r="B108" s="12" t="s">
        <v>557</v>
      </c>
      <c r="C108" s="13" t="s">
        <v>320</v>
      </c>
      <c r="D108" s="11" t="s">
        <v>312</v>
      </c>
      <c r="E108" s="27">
        <v>0</v>
      </c>
      <c r="F108" s="32"/>
      <c r="G108" s="46"/>
      <c r="H108" s="47">
        <f t="shared" si="7"/>
        <v>0</v>
      </c>
      <c r="I108" s="40"/>
      <c r="J108" s="27">
        <v>0</v>
      </c>
      <c r="K108" s="32"/>
      <c r="L108" s="46">
        <f t="shared" si="8"/>
        <v>0</v>
      </c>
      <c r="M108" s="47">
        <f t="shared" si="10"/>
        <v>0</v>
      </c>
      <c r="N108" s="40"/>
      <c r="O108" s="27">
        <v>0</v>
      </c>
      <c r="P108" s="32"/>
      <c r="Q108" s="46">
        <f t="shared" si="9"/>
        <v>0</v>
      </c>
      <c r="R108" s="47">
        <f t="shared" si="11"/>
        <v>0</v>
      </c>
      <c r="S108" s="23"/>
      <c r="ZV108" s="8"/>
    </row>
    <row r="109" spans="2:698" x14ac:dyDescent="0.25">
      <c r="B109" s="12" t="s">
        <v>558</v>
      </c>
      <c r="C109" s="13" t="s">
        <v>321</v>
      </c>
      <c r="D109" s="11" t="s">
        <v>312</v>
      </c>
      <c r="E109" s="27">
        <v>10</v>
      </c>
      <c r="F109" s="32"/>
      <c r="G109" s="46"/>
      <c r="H109" s="47">
        <f t="shared" si="7"/>
        <v>0</v>
      </c>
      <c r="I109" s="40"/>
      <c r="J109" s="27">
        <v>82</v>
      </c>
      <c r="K109" s="32"/>
      <c r="L109" s="46">
        <f t="shared" si="8"/>
        <v>0</v>
      </c>
      <c r="M109" s="47">
        <f t="shared" si="10"/>
        <v>0</v>
      </c>
      <c r="N109" s="40"/>
      <c r="O109" s="27">
        <v>110</v>
      </c>
      <c r="P109" s="32"/>
      <c r="Q109" s="46">
        <f t="shared" si="9"/>
        <v>0</v>
      </c>
      <c r="R109" s="47">
        <f t="shared" si="11"/>
        <v>0</v>
      </c>
      <c r="S109" s="23"/>
      <c r="ZV109" s="8"/>
    </row>
    <row r="110" spans="2:698" x14ac:dyDescent="0.25">
      <c r="B110" s="12" t="s">
        <v>559</v>
      </c>
      <c r="C110" s="13" t="s">
        <v>322</v>
      </c>
      <c r="D110" s="11" t="s">
        <v>312</v>
      </c>
      <c r="E110" s="27"/>
      <c r="F110" s="32"/>
      <c r="G110" s="46"/>
      <c r="H110" s="47">
        <f t="shared" si="7"/>
        <v>0</v>
      </c>
      <c r="I110" s="40"/>
      <c r="J110" s="27"/>
      <c r="K110" s="32"/>
      <c r="L110" s="46">
        <f t="shared" si="8"/>
        <v>0</v>
      </c>
      <c r="M110" s="47">
        <f t="shared" si="10"/>
        <v>0</v>
      </c>
      <c r="N110" s="40"/>
      <c r="O110" s="27">
        <f>146*0.4</f>
        <v>58.400000000000006</v>
      </c>
      <c r="P110" s="32"/>
      <c r="Q110" s="46">
        <f t="shared" si="9"/>
        <v>0</v>
      </c>
      <c r="R110" s="47">
        <f t="shared" si="11"/>
        <v>0</v>
      </c>
      <c r="S110" s="23"/>
      <c r="ZV110" s="8"/>
    </row>
    <row r="111" spans="2:698" x14ac:dyDescent="0.25">
      <c r="B111" s="12"/>
      <c r="C111" s="13"/>
      <c r="D111" s="11"/>
      <c r="E111" s="27"/>
      <c r="F111" s="32"/>
      <c r="G111" s="46"/>
      <c r="H111" s="47">
        <f t="shared" si="7"/>
        <v>0</v>
      </c>
      <c r="I111" s="40"/>
      <c r="J111" s="27"/>
      <c r="K111" s="32"/>
      <c r="L111" s="46">
        <f t="shared" si="8"/>
        <v>0</v>
      </c>
      <c r="M111" s="47">
        <f t="shared" si="10"/>
        <v>0</v>
      </c>
      <c r="N111" s="40"/>
      <c r="O111" s="27"/>
      <c r="P111" s="32"/>
      <c r="Q111" s="46">
        <f t="shared" si="9"/>
        <v>0</v>
      </c>
      <c r="R111" s="47">
        <f t="shared" si="11"/>
        <v>0</v>
      </c>
      <c r="S111" s="23"/>
      <c r="ZV111" s="8"/>
    </row>
    <row r="112" spans="2:698" x14ac:dyDescent="0.25">
      <c r="B112" s="14"/>
      <c r="C112" s="15"/>
      <c r="D112" s="11"/>
      <c r="E112" s="27"/>
      <c r="F112" s="32"/>
      <c r="G112" s="46"/>
      <c r="H112" s="47">
        <f t="shared" si="7"/>
        <v>0</v>
      </c>
      <c r="I112" s="40"/>
      <c r="J112" s="27">
        <v>0</v>
      </c>
      <c r="K112" s="32"/>
      <c r="L112" s="46">
        <f t="shared" si="8"/>
        <v>0</v>
      </c>
      <c r="M112" s="47">
        <f t="shared" si="10"/>
        <v>0</v>
      </c>
      <c r="N112" s="40"/>
      <c r="O112" s="27"/>
      <c r="P112" s="32"/>
      <c r="Q112" s="46">
        <f t="shared" si="9"/>
        <v>0</v>
      </c>
      <c r="R112" s="47">
        <f t="shared" si="11"/>
        <v>0</v>
      </c>
      <c r="S112" s="23"/>
      <c r="ZU112" t="s">
        <v>48</v>
      </c>
      <c r="ZV112" s="8" t="s">
        <v>49</v>
      </c>
    </row>
    <row r="113" spans="2:698" x14ac:dyDescent="0.25">
      <c r="B113" s="5"/>
      <c r="C113" s="6" t="s">
        <v>191</v>
      </c>
      <c r="D113" s="7"/>
      <c r="E113" s="27"/>
      <c r="F113" s="26"/>
      <c r="G113" s="44"/>
      <c r="H113" s="47">
        <f t="shared" si="7"/>
        <v>0</v>
      </c>
      <c r="I113" s="40"/>
      <c r="J113" s="27"/>
      <c r="K113" s="26"/>
      <c r="L113" s="46">
        <f t="shared" si="8"/>
        <v>0</v>
      </c>
      <c r="M113" s="47">
        <f t="shared" si="10"/>
        <v>0</v>
      </c>
      <c r="N113" s="40"/>
      <c r="O113" s="27"/>
      <c r="P113" s="26"/>
      <c r="Q113" s="46">
        <f t="shared" si="9"/>
        <v>0</v>
      </c>
      <c r="R113" s="47">
        <f t="shared" si="11"/>
        <v>0</v>
      </c>
      <c r="S113" s="23"/>
      <c r="ZU113" t="s">
        <v>50</v>
      </c>
      <c r="ZV113" s="8"/>
    </row>
    <row r="114" spans="2:698" x14ac:dyDescent="0.25">
      <c r="B114" s="9"/>
      <c r="C114" s="10"/>
      <c r="D114" s="11"/>
      <c r="E114" s="27"/>
      <c r="F114" s="32"/>
      <c r="G114" s="46"/>
      <c r="H114" s="47">
        <f t="shared" si="7"/>
        <v>0</v>
      </c>
      <c r="I114" s="40"/>
      <c r="J114" s="27"/>
      <c r="K114" s="32"/>
      <c r="L114" s="46">
        <f t="shared" si="8"/>
        <v>0</v>
      </c>
      <c r="M114" s="47">
        <f t="shared" si="10"/>
        <v>0</v>
      </c>
      <c r="N114" s="40"/>
      <c r="O114" s="27"/>
      <c r="P114" s="32"/>
      <c r="Q114" s="46">
        <f t="shared" si="9"/>
        <v>0</v>
      </c>
      <c r="R114" s="47">
        <f t="shared" si="11"/>
        <v>0</v>
      </c>
      <c r="S114" s="23"/>
      <c r="ZU114" t="s">
        <v>51</v>
      </c>
      <c r="ZV114" s="8" t="s">
        <v>52</v>
      </c>
    </row>
    <row r="115" spans="2:698" x14ac:dyDescent="0.25">
      <c r="B115" s="12" t="s">
        <v>323</v>
      </c>
      <c r="C115" s="13" t="s">
        <v>324</v>
      </c>
      <c r="D115" s="11" t="s">
        <v>199</v>
      </c>
      <c r="E115" s="27">
        <f>E177+E184+E191+E198+E207+E214</f>
        <v>137</v>
      </c>
      <c r="F115" s="32"/>
      <c r="G115" s="46"/>
      <c r="H115" s="47">
        <f t="shared" si="7"/>
        <v>0</v>
      </c>
      <c r="I115" s="40"/>
      <c r="J115" s="27">
        <f>J177+J184+J191+J198+J207+J214</f>
        <v>412</v>
      </c>
      <c r="K115" s="32"/>
      <c r="L115" s="46">
        <f t="shared" si="8"/>
        <v>0</v>
      </c>
      <c r="M115" s="47">
        <f t="shared" si="10"/>
        <v>0</v>
      </c>
      <c r="N115" s="40"/>
      <c r="O115" s="27">
        <f>O177+O184+O191+O198+O207+O214</f>
        <v>123</v>
      </c>
      <c r="P115" s="32"/>
      <c r="Q115" s="46">
        <f t="shared" si="9"/>
        <v>0</v>
      </c>
      <c r="R115" s="47">
        <f t="shared" si="11"/>
        <v>0</v>
      </c>
      <c r="S115" s="23"/>
      <c r="ZV115" s="8"/>
    </row>
    <row r="116" spans="2:698" ht="108" x14ac:dyDescent="0.25">
      <c r="B116" s="12"/>
      <c r="C116" s="13" t="s">
        <v>325</v>
      </c>
      <c r="D116" s="11"/>
      <c r="E116" s="27"/>
      <c r="F116" s="32"/>
      <c r="G116" s="46"/>
      <c r="H116" s="47">
        <f t="shared" si="7"/>
        <v>0</v>
      </c>
      <c r="I116" s="40"/>
      <c r="J116" s="27"/>
      <c r="K116" s="32"/>
      <c r="L116" s="46">
        <f t="shared" si="8"/>
        <v>0</v>
      </c>
      <c r="M116" s="47">
        <f t="shared" si="10"/>
        <v>0</v>
      </c>
      <c r="N116" s="40"/>
      <c r="O116" s="27"/>
      <c r="P116" s="32"/>
      <c r="Q116" s="46">
        <f t="shared" si="9"/>
        <v>0</v>
      </c>
      <c r="R116" s="47">
        <f t="shared" si="11"/>
        <v>0</v>
      </c>
      <c r="S116" s="23"/>
      <c r="ZV116" s="8"/>
    </row>
    <row r="117" spans="2:698" x14ac:dyDescent="0.25">
      <c r="B117" s="12"/>
      <c r="C117" s="13"/>
      <c r="D117" s="11"/>
      <c r="E117" s="27"/>
      <c r="F117" s="32"/>
      <c r="G117" s="46"/>
      <c r="H117" s="47">
        <f t="shared" si="7"/>
        <v>0</v>
      </c>
      <c r="I117" s="40"/>
      <c r="J117" s="27"/>
      <c r="K117" s="32"/>
      <c r="L117" s="46">
        <f t="shared" si="8"/>
        <v>0</v>
      </c>
      <c r="M117" s="47">
        <f t="shared" si="10"/>
        <v>0</v>
      </c>
      <c r="N117" s="40"/>
      <c r="O117" s="27"/>
      <c r="P117" s="32"/>
      <c r="Q117" s="46">
        <f t="shared" si="9"/>
        <v>0</v>
      </c>
      <c r="R117" s="47">
        <f t="shared" si="11"/>
        <v>0</v>
      </c>
      <c r="S117" s="23"/>
      <c r="ZU117" t="s">
        <v>53</v>
      </c>
      <c r="ZV117" s="8" t="s">
        <v>54</v>
      </c>
    </row>
    <row r="118" spans="2:698" x14ac:dyDescent="0.25">
      <c r="B118" s="14"/>
      <c r="C118" s="15"/>
      <c r="D118" s="11"/>
      <c r="E118" s="27"/>
      <c r="F118" s="32"/>
      <c r="G118" s="46"/>
      <c r="H118" s="47">
        <f t="shared" si="7"/>
        <v>0</v>
      </c>
      <c r="I118" s="40"/>
      <c r="J118" s="27"/>
      <c r="K118" s="32"/>
      <c r="L118" s="46">
        <f t="shared" si="8"/>
        <v>0</v>
      </c>
      <c r="M118" s="47">
        <f t="shared" si="10"/>
        <v>0</v>
      </c>
      <c r="N118" s="40"/>
      <c r="O118" s="27"/>
      <c r="P118" s="32"/>
      <c r="Q118" s="46">
        <f t="shared" si="9"/>
        <v>0</v>
      </c>
      <c r="R118" s="47">
        <f t="shared" si="11"/>
        <v>0</v>
      </c>
      <c r="S118" s="23"/>
      <c r="ZU118" t="s">
        <v>55</v>
      </c>
      <c r="ZV118" s="8" t="s">
        <v>56</v>
      </c>
    </row>
    <row r="119" spans="2:698" x14ac:dyDescent="0.25">
      <c r="B119" s="5"/>
      <c r="C119" s="6" t="s">
        <v>192</v>
      </c>
      <c r="D119" s="7"/>
      <c r="E119" s="27"/>
      <c r="F119" s="26"/>
      <c r="G119" s="44"/>
      <c r="H119" s="47">
        <f t="shared" si="7"/>
        <v>0</v>
      </c>
      <c r="I119" s="40"/>
      <c r="J119" s="27"/>
      <c r="K119" s="26"/>
      <c r="L119" s="46">
        <f t="shared" si="8"/>
        <v>0</v>
      </c>
      <c r="M119" s="47">
        <f t="shared" si="10"/>
        <v>0</v>
      </c>
      <c r="N119" s="40"/>
      <c r="O119" s="27"/>
      <c r="P119" s="26"/>
      <c r="Q119" s="46">
        <f t="shared" si="9"/>
        <v>0</v>
      </c>
      <c r="R119" s="47">
        <f t="shared" si="11"/>
        <v>0</v>
      </c>
      <c r="S119" s="23"/>
      <c r="ZU119" t="s">
        <v>57</v>
      </c>
      <c r="ZV119" s="8"/>
    </row>
    <row r="120" spans="2:698" x14ac:dyDescent="0.25">
      <c r="B120" s="9"/>
      <c r="C120" s="10"/>
      <c r="D120" s="11"/>
      <c r="E120" s="27"/>
      <c r="F120" s="32"/>
      <c r="G120" s="46"/>
      <c r="H120" s="47">
        <f t="shared" si="7"/>
        <v>0</v>
      </c>
      <c r="I120" s="40"/>
      <c r="J120" s="27"/>
      <c r="K120" s="32"/>
      <c r="L120" s="46">
        <f t="shared" si="8"/>
        <v>0</v>
      </c>
      <c r="M120" s="47">
        <f t="shared" si="10"/>
        <v>0</v>
      </c>
      <c r="N120" s="40"/>
      <c r="O120" s="27"/>
      <c r="P120" s="32"/>
      <c r="Q120" s="46">
        <f t="shared" si="9"/>
        <v>0</v>
      </c>
      <c r="R120" s="47">
        <f t="shared" si="11"/>
        <v>0</v>
      </c>
      <c r="S120" s="23"/>
      <c r="ZU120" t="s">
        <v>58</v>
      </c>
      <c r="ZV120" s="8" t="s">
        <v>59</v>
      </c>
    </row>
    <row r="121" spans="2:698" x14ac:dyDescent="0.25">
      <c r="B121" s="12" t="s">
        <v>326</v>
      </c>
      <c r="C121" s="13" t="s">
        <v>327</v>
      </c>
      <c r="D121" s="11"/>
      <c r="E121" s="27"/>
      <c r="F121" s="32"/>
      <c r="G121" s="46"/>
      <c r="H121" s="47">
        <f t="shared" si="7"/>
        <v>0</v>
      </c>
      <c r="I121" s="40"/>
      <c r="J121" s="27"/>
      <c r="K121" s="32"/>
      <c r="L121" s="46">
        <f t="shared" si="8"/>
        <v>0</v>
      </c>
      <c r="M121" s="47">
        <f t="shared" si="10"/>
        <v>0</v>
      </c>
      <c r="N121" s="40"/>
      <c r="O121" s="27"/>
      <c r="P121" s="32"/>
      <c r="Q121" s="46">
        <f t="shared" si="9"/>
        <v>0</v>
      </c>
      <c r="R121" s="47">
        <f t="shared" si="11"/>
        <v>0</v>
      </c>
      <c r="S121" s="23"/>
      <c r="ZV121" s="8"/>
    </row>
    <row r="122" spans="2:698" ht="24" x14ac:dyDescent="0.25">
      <c r="B122" s="12" t="s">
        <v>328</v>
      </c>
      <c r="C122" s="13" t="s">
        <v>329</v>
      </c>
      <c r="D122" s="11" t="s">
        <v>202</v>
      </c>
      <c r="E122" s="27">
        <f>E132</f>
        <v>36</v>
      </c>
      <c r="F122" s="32"/>
      <c r="G122" s="46"/>
      <c r="H122" s="47">
        <f t="shared" si="7"/>
        <v>0</v>
      </c>
      <c r="I122" s="40"/>
      <c r="J122" s="27">
        <f>J132</f>
        <v>30</v>
      </c>
      <c r="K122" s="32"/>
      <c r="L122" s="46">
        <f t="shared" si="8"/>
        <v>0</v>
      </c>
      <c r="M122" s="47">
        <f t="shared" si="10"/>
        <v>0</v>
      </c>
      <c r="N122" s="40"/>
      <c r="O122" s="27">
        <f>O132</f>
        <v>30</v>
      </c>
      <c r="P122" s="32"/>
      <c r="Q122" s="46">
        <f t="shared" si="9"/>
        <v>0</v>
      </c>
      <c r="R122" s="47">
        <f t="shared" si="11"/>
        <v>0</v>
      </c>
      <c r="S122" s="23"/>
      <c r="ZV122" s="8"/>
    </row>
    <row r="123" spans="2:698" ht="24" x14ac:dyDescent="0.25">
      <c r="B123" s="12" t="s">
        <v>330</v>
      </c>
      <c r="C123" s="13" t="s">
        <v>331</v>
      </c>
      <c r="D123" s="11" t="s">
        <v>202</v>
      </c>
      <c r="E123" s="27">
        <f>E133</f>
        <v>0</v>
      </c>
      <c r="F123" s="32"/>
      <c r="G123" s="46"/>
      <c r="H123" s="47">
        <f t="shared" si="7"/>
        <v>0</v>
      </c>
      <c r="I123" s="40"/>
      <c r="J123" s="27">
        <f>J133</f>
        <v>43.199999999999996</v>
      </c>
      <c r="K123" s="32"/>
      <c r="L123" s="46">
        <f t="shared" si="8"/>
        <v>0</v>
      </c>
      <c r="M123" s="47">
        <f t="shared" si="10"/>
        <v>0</v>
      </c>
      <c r="N123" s="40"/>
      <c r="O123" s="27">
        <f>O133</f>
        <v>66</v>
      </c>
      <c r="P123" s="32"/>
      <c r="Q123" s="46">
        <f t="shared" si="9"/>
        <v>0</v>
      </c>
      <c r="R123" s="47">
        <f t="shared" si="11"/>
        <v>0</v>
      </c>
      <c r="S123" s="23"/>
      <c r="ZV123" s="8"/>
    </row>
    <row r="124" spans="2:698" ht="24" x14ac:dyDescent="0.25">
      <c r="B124" s="12" t="s">
        <v>332</v>
      </c>
      <c r="C124" s="13" t="s">
        <v>333</v>
      </c>
      <c r="D124" s="11" t="s">
        <v>202</v>
      </c>
      <c r="E124" s="27">
        <f>E134</f>
        <v>0</v>
      </c>
      <c r="F124" s="32"/>
      <c r="G124" s="46"/>
      <c r="H124" s="47">
        <f t="shared" si="7"/>
        <v>0</v>
      </c>
      <c r="I124" s="40"/>
      <c r="J124" s="27">
        <f>J134</f>
        <v>21.599999999999998</v>
      </c>
      <c r="K124" s="32"/>
      <c r="L124" s="46">
        <f t="shared" si="8"/>
        <v>0</v>
      </c>
      <c r="M124" s="47">
        <f t="shared" si="10"/>
        <v>0</v>
      </c>
      <c r="N124" s="40"/>
      <c r="O124" s="27">
        <f>O134</f>
        <v>33</v>
      </c>
      <c r="P124" s="32"/>
      <c r="Q124" s="46">
        <f t="shared" si="9"/>
        <v>0</v>
      </c>
      <c r="R124" s="47">
        <f t="shared" si="11"/>
        <v>0</v>
      </c>
      <c r="S124" s="23"/>
      <c r="ZV124" s="8"/>
    </row>
    <row r="125" spans="2:698" ht="24" x14ac:dyDescent="0.25">
      <c r="B125" s="12" t="s">
        <v>334</v>
      </c>
      <c r="C125" s="13" t="s">
        <v>335</v>
      </c>
      <c r="D125" s="11" t="s">
        <v>202</v>
      </c>
      <c r="E125" s="27">
        <f>E135</f>
        <v>54.800000000000004</v>
      </c>
      <c r="F125" s="32"/>
      <c r="G125" s="46"/>
      <c r="H125" s="47">
        <f t="shared" si="7"/>
        <v>0</v>
      </c>
      <c r="I125" s="40"/>
      <c r="J125" s="27">
        <f>J135</f>
        <v>164.8</v>
      </c>
      <c r="K125" s="32"/>
      <c r="L125" s="46">
        <f t="shared" si="8"/>
        <v>0</v>
      </c>
      <c r="M125" s="47">
        <f t="shared" si="10"/>
        <v>0</v>
      </c>
      <c r="N125" s="40"/>
      <c r="O125" s="27">
        <f>O135</f>
        <v>49.2</v>
      </c>
      <c r="P125" s="32"/>
      <c r="Q125" s="46">
        <f t="shared" si="9"/>
        <v>0</v>
      </c>
      <c r="R125" s="47">
        <f t="shared" si="11"/>
        <v>0</v>
      </c>
      <c r="S125" s="23"/>
      <c r="ZV125" s="8"/>
    </row>
    <row r="126" spans="2:698" x14ac:dyDescent="0.25">
      <c r="B126" s="12" t="s">
        <v>336</v>
      </c>
      <c r="C126" s="13" t="s">
        <v>337</v>
      </c>
      <c r="D126" s="11" t="s">
        <v>202</v>
      </c>
      <c r="E126" s="27">
        <v>0</v>
      </c>
      <c r="F126" s="32"/>
      <c r="G126" s="46"/>
      <c r="H126" s="47">
        <f t="shared" si="7"/>
        <v>0</v>
      </c>
      <c r="I126" s="40"/>
      <c r="J126" s="27">
        <v>0</v>
      </c>
      <c r="K126" s="32"/>
      <c r="L126" s="46">
        <f t="shared" si="8"/>
        <v>0</v>
      </c>
      <c r="M126" s="47">
        <f t="shared" si="10"/>
        <v>0</v>
      </c>
      <c r="N126" s="40"/>
      <c r="O126" s="27">
        <f>35*3</f>
        <v>105</v>
      </c>
      <c r="P126" s="32"/>
      <c r="Q126" s="46">
        <f t="shared" si="9"/>
        <v>0</v>
      </c>
      <c r="R126" s="47">
        <f t="shared" si="11"/>
        <v>0</v>
      </c>
      <c r="S126" s="23"/>
      <c r="ZV126" s="8"/>
    </row>
    <row r="127" spans="2:698" x14ac:dyDescent="0.25">
      <c r="B127" s="12"/>
      <c r="C127" s="13"/>
      <c r="D127" s="11"/>
      <c r="E127" s="27"/>
      <c r="F127" s="32"/>
      <c r="G127" s="46"/>
      <c r="H127" s="47">
        <f t="shared" si="7"/>
        <v>0</v>
      </c>
      <c r="I127" s="40"/>
      <c r="J127" s="27"/>
      <c r="K127" s="32"/>
      <c r="L127" s="46">
        <f t="shared" si="8"/>
        <v>0</v>
      </c>
      <c r="M127" s="47">
        <f t="shared" si="10"/>
        <v>0</v>
      </c>
      <c r="N127" s="40"/>
      <c r="O127" s="27"/>
      <c r="P127" s="32"/>
      <c r="Q127" s="46">
        <f t="shared" si="9"/>
        <v>0</v>
      </c>
      <c r="R127" s="47">
        <f t="shared" si="11"/>
        <v>0</v>
      </c>
      <c r="S127" s="23"/>
      <c r="ZV127" s="8"/>
    </row>
    <row r="128" spans="2:698" x14ac:dyDescent="0.25">
      <c r="B128" s="12"/>
      <c r="C128" s="13"/>
      <c r="D128" s="11"/>
      <c r="E128" s="27"/>
      <c r="F128" s="32"/>
      <c r="G128" s="46"/>
      <c r="H128" s="47">
        <f t="shared" si="7"/>
        <v>0</v>
      </c>
      <c r="I128" s="40"/>
      <c r="J128" s="27"/>
      <c r="K128" s="32"/>
      <c r="L128" s="46">
        <f t="shared" si="8"/>
        <v>0</v>
      </c>
      <c r="M128" s="47">
        <f t="shared" si="10"/>
        <v>0</v>
      </c>
      <c r="N128" s="40"/>
      <c r="O128" s="27"/>
      <c r="P128" s="32"/>
      <c r="Q128" s="46">
        <f t="shared" si="9"/>
        <v>0</v>
      </c>
      <c r="R128" s="47">
        <f t="shared" si="11"/>
        <v>0</v>
      </c>
      <c r="S128" s="23"/>
      <c r="ZU128" t="s">
        <v>60</v>
      </c>
      <c r="ZV128" s="8" t="s">
        <v>61</v>
      </c>
    </row>
    <row r="129" spans="2:698" x14ac:dyDescent="0.25">
      <c r="B129" s="5"/>
      <c r="C129" s="6" t="s">
        <v>193</v>
      </c>
      <c r="D129" s="7"/>
      <c r="E129" s="27"/>
      <c r="F129" s="26"/>
      <c r="G129" s="44"/>
      <c r="H129" s="47">
        <f t="shared" si="7"/>
        <v>0</v>
      </c>
      <c r="I129" s="40"/>
      <c r="J129" s="27"/>
      <c r="K129" s="26"/>
      <c r="L129" s="46">
        <f t="shared" si="8"/>
        <v>0</v>
      </c>
      <c r="M129" s="47">
        <f t="shared" si="10"/>
        <v>0</v>
      </c>
      <c r="N129" s="40"/>
      <c r="O129" s="27"/>
      <c r="P129" s="26"/>
      <c r="Q129" s="46">
        <f t="shared" si="9"/>
        <v>0</v>
      </c>
      <c r="R129" s="47">
        <f t="shared" si="11"/>
        <v>0</v>
      </c>
      <c r="S129" s="23"/>
      <c r="ZU129" t="s">
        <v>16</v>
      </c>
      <c r="ZV129" s="8"/>
    </row>
    <row r="130" spans="2:698" x14ac:dyDescent="0.25">
      <c r="B130" s="9"/>
      <c r="C130" s="10"/>
      <c r="D130" s="11"/>
      <c r="E130" s="27"/>
      <c r="F130" s="32"/>
      <c r="G130" s="46"/>
      <c r="H130" s="47">
        <f t="shared" si="7"/>
        <v>0</v>
      </c>
      <c r="I130" s="40"/>
      <c r="J130" s="27"/>
      <c r="K130" s="32"/>
      <c r="L130" s="46">
        <f t="shared" si="8"/>
        <v>0</v>
      </c>
      <c r="M130" s="47">
        <f t="shared" si="10"/>
        <v>0</v>
      </c>
      <c r="N130" s="40"/>
      <c r="O130" s="27"/>
      <c r="P130" s="32"/>
      <c r="Q130" s="46">
        <f t="shared" si="9"/>
        <v>0</v>
      </c>
      <c r="R130" s="47">
        <f t="shared" si="11"/>
        <v>0</v>
      </c>
      <c r="S130" s="23"/>
      <c r="ZU130" t="s">
        <v>17</v>
      </c>
      <c r="ZV130" s="8" t="s">
        <v>59</v>
      </c>
    </row>
    <row r="131" spans="2:698" s="143" customFormat="1" x14ac:dyDescent="0.25">
      <c r="B131" s="144" t="s">
        <v>338</v>
      </c>
      <c r="C131" s="145" t="s">
        <v>339</v>
      </c>
      <c r="D131" s="146"/>
      <c r="E131" s="27"/>
      <c r="F131" s="147"/>
      <c r="G131" s="148"/>
      <c r="H131" s="47">
        <f t="shared" si="7"/>
        <v>0</v>
      </c>
      <c r="I131" s="149"/>
      <c r="J131" s="27"/>
      <c r="K131" s="147"/>
      <c r="L131" s="46">
        <f t="shared" si="8"/>
        <v>0</v>
      </c>
      <c r="M131" s="47">
        <f t="shared" si="10"/>
        <v>0</v>
      </c>
      <c r="N131" s="149"/>
      <c r="O131" s="27"/>
      <c r="P131" s="147"/>
      <c r="Q131" s="46">
        <f t="shared" si="9"/>
        <v>0</v>
      </c>
      <c r="R131" s="47">
        <f t="shared" si="11"/>
        <v>0</v>
      </c>
      <c r="S131" s="150"/>
      <c r="ZV131" s="151"/>
    </row>
    <row r="132" spans="2:698" x14ac:dyDescent="0.25">
      <c r="B132" s="12" t="s">
        <v>340</v>
      </c>
      <c r="C132" s="13" t="s">
        <v>341</v>
      </c>
      <c r="D132" s="11" t="s">
        <v>202</v>
      </c>
      <c r="E132" s="27">
        <f>6*(E140+E151)</f>
        <v>36</v>
      </c>
      <c r="F132" s="32"/>
      <c r="G132" s="46"/>
      <c r="H132" s="47">
        <f t="shared" si="7"/>
        <v>0</v>
      </c>
      <c r="I132" s="40"/>
      <c r="J132" s="27">
        <f>6*(J140+J151)</f>
        <v>30</v>
      </c>
      <c r="K132" s="32"/>
      <c r="L132" s="46">
        <f t="shared" si="8"/>
        <v>0</v>
      </c>
      <c r="M132" s="47">
        <f t="shared" si="10"/>
        <v>0</v>
      </c>
      <c r="N132" s="40"/>
      <c r="O132" s="27">
        <f>6*(O140+O151)</f>
        <v>30</v>
      </c>
      <c r="P132" s="32"/>
      <c r="Q132" s="46">
        <f t="shared" si="9"/>
        <v>0</v>
      </c>
      <c r="R132" s="47">
        <f t="shared" si="11"/>
        <v>0</v>
      </c>
      <c r="S132" s="23"/>
      <c r="ZV132" s="8"/>
    </row>
    <row r="133" spans="2:698" x14ac:dyDescent="0.25">
      <c r="B133" s="12" t="s">
        <v>342</v>
      </c>
      <c r="C133" s="13" t="s">
        <v>343</v>
      </c>
      <c r="D133" s="11" t="s">
        <v>202</v>
      </c>
      <c r="E133" s="27">
        <f>1.2*E156</f>
        <v>0</v>
      </c>
      <c r="F133" s="32"/>
      <c r="G133" s="46"/>
      <c r="H133" s="47">
        <f t="shared" si="7"/>
        <v>0</v>
      </c>
      <c r="I133" s="40"/>
      <c r="J133" s="27">
        <f>1.2*J156</f>
        <v>43.199999999999996</v>
      </c>
      <c r="K133" s="32"/>
      <c r="L133" s="46">
        <f t="shared" si="8"/>
        <v>0</v>
      </c>
      <c r="M133" s="47">
        <f t="shared" si="10"/>
        <v>0</v>
      </c>
      <c r="N133" s="40"/>
      <c r="O133" s="27">
        <f>1.2*O156</f>
        <v>66</v>
      </c>
      <c r="P133" s="32"/>
      <c r="Q133" s="46">
        <f t="shared" si="9"/>
        <v>0</v>
      </c>
      <c r="R133" s="47">
        <f t="shared" si="11"/>
        <v>0</v>
      </c>
      <c r="S133" s="23"/>
      <c r="ZV133" s="8"/>
    </row>
    <row r="134" spans="2:698" x14ac:dyDescent="0.25">
      <c r="B134" s="12" t="s">
        <v>344</v>
      </c>
      <c r="C134" s="13" t="s">
        <v>345</v>
      </c>
      <c r="D134" s="11" t="s">
        <v>202</v>
      </c>
      <c r="E134" s="27">
        <f>0.6*E156</f>
        <v>0</v>
      </c>
      <c r="F134" s="32"/>
      <c r="G134" s="46"/>
      <c r="H134" s="47">
        <f t="shared" si="7"/>
        <v>0</v>
      </c>
      <c r="I134" s="40"/>
      <c r="J134" s="27">
        <f>0.6*J156</f>
        <v>21.599999999999998</v>
      </c>
      <c r="K134" s="32"/>
      <c r="L134" s="46">
        <f t="shared" si="8"/>
        <v>0</v>
      </c>
      <c r="M134" s="47">
        <f t="shared" si="10"/>
        <v>0</v>
      </c>
      <c r="N134" s="40"/>
      <c r="O134" s="27">
        <f>0.6*O156</f>
        <v>33</v>
      </c>
      <c r="P134" s="32"/>
      <c r="Q134" s="46">
        <f t="shared" si="9"/>
        <v>0</v>
      </c>
      <c r="R134" s="47">
        <f t="shared" si="11"/>
        <v>0</v>
      </c>
      <c r="S134" s="23"/>
      <c r="ZV134" s="8"/>
    </row>
    <row r="135" spans="2:698" x14ac:dyDescent="0.25">
      <c r="B135" s="12" t="s">
        <v>346</v>
      </c>
      <c r="C135" s="13" t="s">
        <v>347</v>
      </c>
      <c r="D135" s="11" t="s">
        <v>202</v>
      </c>
      <c r="E135" s="27">
        <f>0.4*(E177+E184+E191+E198+E207+E214)</f>
        <v>54.800000000000004</v>
      </c>
      <c r="F135" s="32"/>
      <c r="G135" s="46"/>
      <c r="H135" s="47">
        <f t="shared" si="7"/>
        <v>0</v>
      </c>
      <c r="I135" s="40"/>
      <c r="J135" s="27">
        <f>0.4*(J177+J184+J191+J198+J207+J214)</f>
        <v>164.8</v>
      </c>
      <c r="K135" s="32"/>
      <c r="L135" s="46">
        <f t="shared" si="8"/>
        <v>0</v>
      </c>
      <c r="M135" s="47">
        <f t="shared" si="10"/>
        <v>0</v>
      </c>
      <c r="N135" s="40"/>
      <c r="O135" s="27">
        <f>0.4*(O177+O184+O191+O198+O207+O214)</f>
        <v>49.2</v>
      </c>
      <c r="P135" s="32"/>
      <c r="Q135" s="46">
        <f t="shared" si="9"/>
        <v>0</v>
      </c>
      <c r="R135" s="47">
        <f t="shared" si="11"/>
        <v>0</v>
      </c>
      <c r="S135" s="23"/>
      <c r="ZV135" s="8"/>
    </row>
    <row r="136" spans="2:698" x14ac:dyDescent="0.25">
      <c r="B136" s="12"/>
      <c r="C136" s="13"/>
      <c r="D136" s="11"/>
      <c r="E136" s="27"/>
      <c r="F136" s="32"/>
      <c r="G136" s="46"/>
      <c r="H136" s="47">
        <f t="shared" si="7"/>
        <v>0</v>
      </c>
      <c r="I136" s="40"/>
      <c r="J136" s="27"/>
      <c r="K136" s="32"/>
      <c r="L136" s="46">
        <f t="shared" si="8"/>
        <v>0</v>
      </c>
      <c r="M136" s="47">
        <f t="shared" si="10"/>
        <v>0</v>
      </c>
      <c r="N136" s="40"/>
      <c r="O136" s="27"/>
      <c r="P136" s="32"/>
      <c r="Q136" s="46">
        <f t="shared" si="9"/>
        <v>0</v>
      </c>
      <c r="R136" s="47">
        <f t="shared" si="11"/>
        <v>0</v>
      </c>
      <c r="S136" s="23"/>
      <c r="ZV136" s="8"/>
    </row>
    <row r="137" spans="2:698" s="143" customFormat="1" x14ac:dyDescent="0.25">
      <c r="B137" s="144" t="s">
        <v>348</v>
      </c>
      <c r="C137" s="145" t="s">
        <v>349</v>
      </c>
      <c r="D137" s="146" t="s">
        <v>350</v>
      </c>
      <c r="E137" s="27">
        <f>E132*200+(E133+E134+E135)*50</f>
        <v>9940</v>
      </c>
      <c r="F137" s="147"/>
      <c r="G137" s="148"/>
      <c r="H137" s="47">
        <f t="shared" si="7"/>
        <v>0</v>
      </c>
      <c r="I137" s="149"/>
      <c r="J137" s="27">
        <f>J132*200+(J133+J134+J135)*50</f>
        <v>17480</v>
      </c>
      <c r="K137" s="147"/>
      <c r="L137" s="46">
        <f t="shared" si="8"/>
        <v>0</v>
      </c>
      <c r="M137" s="47">
        <f t="shared" si="10"/>
        <v>0</v>
      </c>
      <c r="N137" s="149"/>
      <c r="O137" s="27">
        <f>O132*200+(O133+O134+O135)*50</f>
        <v>13410</v>
      </c>
      <c r="P137" s="147"/>
      <c r="Q137" s="46">
        <f t="shared" si="9"/>
        <v>0</v>
      </c>
      <c r="R137" s="47">
        <f t="shared" si="11"/>
        <v>0</v>
      </c>
      <c r="S137" s="150"/>
      <c r="ZV137" s="151"/>
    </row>
    <row r="138" spans="2:698" x14ac:dyDescent="0.25">
      <c r="B138" s="12"/>
      <c r="C138" s="13"/>
      <c r="D138" s="11"/>
      <c r="E138" s="27"/>
      <c r="F138" s="32"/>
      <c r="G138" s="46"/>
      <c r="H138" s="47">
        <f t="shared" si="7"/>
        <v>0</v>
      </c>
      <c r="I138" s="40"/>
      <c r="J138" s="27"/>
      <c r="K138" s="32"/>
      <c r="L138" s="46">
        <f t="shared" si="8"/>
        <v>0</v>
      </c>
      <c r="M138" s="47">
        <f t="shared" si="10"/>
        <v>0</v>
      </c>
      <c r="N138" s="40"/>
      <c r="O138" s="27"/>
      <c r="P138" s="32"/>
      <c r="Q138" s="46">
        <f t="shared" si="9"/>
        <v>0</v>
      </c>
      <c r="R138" s="47">
        <f t="shared" si="11"/>
        <v>0</v>
      </c>
      <c r="S138" s="23"/>
      <c r="ZV138" s="8"/>
    </row>
    <row r="139" spans="2:698" s="143" customFormat="1" ht="24" x14ac:dyDescent="0.25">
      <c r="B139" s="144" t="s">
        <v>351</v>
      </c>
      <c r="C139" s="145" t="s">
        <v>352</v>
      </c>
      <c r="D139" s="146"/>
      <c r="E139" s="27"/>
      <c r="F139" s="147"/>
      <c r="G139" s="148"/>
      <c r="H139" s="47">
        <f t="shared" si="7"/>
        <v>0</v>
      </c>
      <c r="I139" s="149"/>
      <c r="J139" s="27"/>
      <c r="K139" s="147"/>
      <c r="L139" s="46">
        <f t="shared" si="8"/>
        <v>0</v>
      </c>
      <c r="M139" s="47">
        <f t="shared" si="10"/>
        <v>0</v>
      </c>
      <c r="N139" s="149"/>
      <c r="O139" s="27"/>
      <c r="P139" s="147"/>
      <c r="Q139" s="46">
        <f t="shared" si="9"/>
        <v>0</v>
      </c>
      <c r="R139" s="47">
        <f t="shared" si="11"/>
        <v>0</v>
      </c>
      <c r="S139" s="150"/>
      <c r="ZV139" s="151"/>
    </row>
    <row r="140" spans="2:698" s="143" customFormat="1" x14ac:dyDescent="0.25">
      <c r="B140" s="144" t="s">
        <v>353</v>
      </c>
      <c r="C140" s="152" t="s">
        <v>354</v>
      </c>
      <c r="D140" s="146"/>
      <c r="E140" s="27">
        <f>SUM(E141:E150)</f>
        <v>3</v>
      </c>
      <c r="F140" s="147"/>
      <c r="G140" s="148"/>
      <c r="H140" s="47">
        <f t="shared" si="7"/>
        <v>0</v>
      </c>
      <c r="I140" s="149"/>
      <c r="J140" s="27">
        <f>SUM(J141:J150)</f>
        <v>2</v>
      </c>
      <c r="K140" s="147"/>
      <c r="L140" s="46">
        <f t="shared" si="8"/>
        <v>0</v>
      </c>
      <c r="M140" s="47">
        <f t="shared" si="10"/>
        <v>0</v>
      </c>
      <c r="N140" s="149"/>
      <c r="O140" s="27">
        <f>SUM(O141:O150)</f>
        <v>2</v>
      </c>
      <c r="P140" s="147"/>
      <c r="Q140" s="46">
        <f t="shared" si="9"/>
        <v>0</v>
      </c>
      <c r="R140" s="47">
        <f t="shared" si="11"/>
        <v>0</v>
      </c>
      <c r="S140" s="150"/>
      <c r="ZV140" s="151"/>
    </row>
    <row r="141" spans="2:698" ht="36" x14ac:dyDescent="0.25">
      <c r="B141" s="12" t="s">
        <v>355</v>
      </c>
      <c r="C141" s="13" t="s">
        <v>356</v>
      </c>
      <c r="D141" s="11" t="s">
        <v>3</v>
      </c>
      <c r="E141" s="27">
        <v>1</v>
      </c>
      <c r="F141" s="32"/>
      <c r="G141" s="46"/>
      <c r="H141" s="47">
        <f t="shared" si="7"/>
        <v>0</v>
      </c>
      <c r="I141" s="40"/>
      <c r="J141" s="27">
        <v>0</v>
      </c>
      <c r="K141" s="32"/>
      <c r="L141" s="46">
        <f t="shared" si="8"/>
        <v>0</v>
      </c>
      <c r="M141" s="47">
        <f t="shared" si="10"/>
        <v>0</v>
      </c>
      <c r="N141" s="40"/>
      <c r="O141" s="27">
        <v>0</v>
      </c>
      <c r="P141" s="32"/>
      <c r="Q141" s="46">
        <f t="shared" si="9"/>
        <v>0</v>
      </c>
      <c r="R141" s="47">
        <f t="shared" si="11"/>
        <v>0</v>
      </c>
      <c r="S141" s="23"/>
      <c r="ZV141" s="8"/>
    </row>
    <row r="142" spans="2:698" ht="36" x14ac:dyDescent="0.25">
      <c r="B142" s="12" t="s">
        <v>357</v>
      </c>
      <c r="C142" s="13" t="s">
        <v>358</v>
      </c>
      <c r="D142" s="11" t="s">
        <v>3</v>
      </c>
      <c r="E142" s="27">
        <v>1</v>
      </c>
      <c r="F142" s="32"/>
      <c r="G142" s="46"/>
      <c r="H142" s="47">
        <f t="shared" si="7"/>
        <v>0</v>
      </c>
      <c r="I142" s="40"/>
      <c r="J142" s="27">
        <v>0</v>
      </c>
      <c r="K142" s="32"/>
      <c r="L142" s="46">
        <f t="shared" si="8"/>
        <v>0</v>
      </c>
      <c r="M142" s="47">
        <f t="shared" si="10"/>
        <v>0</v>
      </c>
      <c r="N142" s="40"/>
      <c r="O142" s="27">
        <v>0</v>
      </c>
      <c r="P142" s="32"/>
      <c r="Q142" s="46">
        <f t="shared" si="9"/>
        <v>0</v>
      </c>
      <c r="R142" s="47">
        <f t="shared" si="11"/>
        <v>0</v>
      </c>
      <c r="S142" s="23"/>
      <c r="ZV142" s="8"/>
    </row>
    <row r="143" spans="2:698" ht="36" x14ac:dyDescent="0.25">
      <c r="B143" s="12" t="s">
        <v>359</v>
      </c>
      <c r="C143" s="13" t="s">
        <v>360</v>
      </c>
      <c r="D143" s="11" t="s">
        <v>3</v>
      </c>
      <c r="E143" s="27">
        <v>0</v>
      </c>
      <c r="F143" s="32"/>
      <c r="G143" s="46"/>
      <c r="H143" s="47">
        <f t="shared" si="7"/>
        <v>0</v>
      </c>
      <c r="I143" s="40"/>
      <c r="J143" s="27">
        <v>1</v>
      </c>
      <c r="K143" s="32"/>
      <c r="L143" s="46">
        <f t="shared" si="8"/>
        <v>0</v>
      </c>
      <c r="M143" s="47">
        <f t="shared" si="10"/>
        <v>0</v>
      </c>
      <c r="N143" s="40"/>
      <c r="O143" s="27">
        <v>0</v>
      </c>
      <c r="P143" s="32"/>
      <c r="Q143" s="46">
        <f t="shared" si="9"/>
        <v>0</v>
      </c>
      <c r="R143" s="47">
        <f t="shared" si="11"/>
        <v>0</v>
      </c>
      <c r="S143" s="23"/>
      <c r="ZV143" s="8"/>
    </row>
    <row r="144" spans="2:698" ht="36" x14ac:dyDescent="0.25">
      <c r="B144" s="12" t="s">
        <v>361</v>
      </c>
      <c r="C144" s="13" t="s">
        <v>362</v>
      </c>
      <c r="D144" s="11" t="s">
        <v>3</v>
      </c>
      <c r="E144" s="27">
        <v>0</v>
      </c>
      <c r="F144" s="32"/>
      <c r="G144" s="46"/>
      <c r="H144" s="47">
        <f t="shared" ref="H144:H217" si="15">G144*E144</f>
        <v>0</v>
      </c>
      <c r="I144" s="40"/>
      <c r="J144" s="27">
        <v>0</v>
      </c>
      <c r="K144" s="32"/>
      <c r="L144" s="46">
        <f t="shared" si="8"/>
        <v>0</v>
      </c>
      <c r="M144" s="47">
        <f t="shared" si="10"/>
        <v>0</v>
      </c>
      <c r="N144" s="40"/>
      <c r="O144" s="27">
        <v>1</v>
      </c>
      <c r="P144" s="32"/>
      <c r="Q144" s="46">
        <f t="shared" si="9"/>
        <v>0</v>
      </c>
      <c r="R144" s="47">
        <f t="shared" si="11"/>
        <v>0</v>
      </c>
      <c r="S144" s="23"/>
      <c r="ZV144" s="8"/>
    </row>
    <row r="145" spans="2:698" ht="36" x14ac:dyDescent="0.25">
      <c r="B145" s="12" t="s">
        <v>363</v>
      </c>
      <c r="C145" s="13" t="s">
        <v>364</v>
      </c>
      <c r="D145" s="11" t="s">
        <v>3</v>
      </c>
      <c r="E145" s="27">
        <v>0</v>
      </c>
      <c r="F145" s="32"/>
      <c r="G145" s="46"/>
      <c r="H145" s="47">
        <f t="shared" si="15"/>
        <v>0</v>
      </c>
      <c r="I145" s="40"/>
      <c r="J145" s="27">
        <v>0</v>
      </c>
      <c r="K145" s="32"/>
      <c r="L145" s="46">
        <f t="shared" ref="L145:L218" si="16">G145</f>
        <v>0</v>
      </c>
      <c r="M145" s="47">
        <f t="shared" si="10"/>
        <v>0</v>
      </c>
      <c r="N145" s="40"/>
      <c r="O145" s="27">
        <v>0</v>
      </c>
      <c r="P145" s="32"/>
      <c r="Q145" s="46">
        <f t="shared" ref="Q145:Q218" si="17">G145</f>
        <v>0</v>
      </c>
      <c r="R145" s="47">
        <f t="shared" si="11"/>
        <v>0</v>
      </c>
      <c r="S145" s="23"/>
      <c r="ZV145" s="8"/>
    </row>
    <row r="146" spans="2:698" ht="36" x14ac:dyDescent="0.25">
      <c r="B146" s="12" t="s">
        <v>365</v>
      </c>
      <c r="C146" s="13" t="s">
        <v>366</v>
      </c>
      <c r="D146" s="11" t="s">
        <v>3</v>
      </c>
      <c r="E146" s="27">
        <v>0</v>
      </c>
      <c r="F146" s="32"/>
      <c r="G146" s="46"/>
      <c r="H146" s="47">
        <f t="shared" si="15"/>
        <v>0</v>
      </c>
      <c r="I146" s="40"/>
      <c r="J146" s="27">
        <v>0</v>
      </c>
      <c r="K146" s="32"/>
      <c r="L146" s="46">
        <f t="shared" si="16"/>
        <v>0</v>
      </c>
      <c r="M146" s="47">
        <f t="shared" si="10"/>
        <v>0</v>
      </c>
      <c r="N146" s="40"/>
      <c r="O146" s="27">
        <v>1</v>
      </c>
      <c r="P146" s="32"/>
      <c r="Q146" s="46">
        <f t="shared" si="17"/>
        <v>0</v>
      </c>
      <c r="R146" s="47">
        <f t="shared" si="11"/>
        <v>0</v>
      </c>
      <c r="S146" s="23"/>
      <c r="ZV146" s="8"/>
    </row>
    <row r="147" spans="2:698" ht="36" x14ac:dyDescent="0.25">
      <c r="B147" s="12" t="s">
        <v>367</v>
      </c>
      <c r="C147" s="13" t="s">
        <v>368</v>
      </c>
      <c r="D147" s="11" t="s">
        <v>3</v>
      </c>
      <c r="E147" s="27">
        <v>1</v>
      </c>
      <c r="F147" s="32"/>
      <c r="G147" s="46"/>
      <c r="H147" s="47">
        <f t="shared" si="15"/>
        <v>0</v>
      </c>
      <c r="I147" s="40"/>
      <c r="J147" s="27">
        <v>0</v>
      </c>
      <c r="K147" s="32"/>
      <c r="L147" s="46">
        <f t="shared" si="16"/>
        <v>0</v>
      </c>
      <c r="M147" s="47">
        <f t="shared" si="10"/>
        <v>0</v>
      </c>
      <c r="N147" s="40"/>
      <c r="O147" s="27">
        <v>0</v>
      </c>
      <c r="P147" s="32"/>
      <c r="Q147" s="46">
        <f t="shared" si="17"/>
        <v>0</v>
      </c>
      <c r="R147" s="47">
        <f t="shared" si="11"/>
        <v>0</v>
      </c>
      <c r="S147" s="23"/>
      <c r="ZV147" s="8"/>
    </row>
    <row r="148" spans="2:698" x14ac:dyDescent="0.25">
      <c r="B148" s="12" t="s">
        <v>548</v>
      </c>
      <c r="C148" s="13" t="s">
        <v>549</v>
      </c>
      <c r="D148" s="11" t="s">
        <v>3</v>
      </c>
      <c r="E148" s="27"/>
      <c r="F148" s="32"/>
      <c r="G148" s="46"/>
      <c r="H148" s="47"/>
      <c r="I148" s="40"/>
      <c r="J148" s="27">
        <v>1</v>
      </c>
      <c r="K148" s="32"/>
      <c r="L148" s="46">
        <f t="shared" si="16"/>
        <v>0</v>
      </c>
      <c r="M148" s="47">
        <f t="shared" si="10"/>
        <v>0</v>
      </c>
      <c r="N148" s="40"/>
      <c r="O148" s="27"/>
      <c r="P148" s="32"/>
      <c r="Q148" s="46">
        <f t="shared" si="17"/>
        <v>0</v>
      </c>
      <c r="R148" s="47"/>
      <c r="S148" s="23"/>
      <c r="ZV148" s="8"/>
    </row>
    <row r="149" spans="2:698" ht="24" x14ac:dyDescent="0.25">
      <c r="B149" s="12"/>
      <c r="C149" s="155" t="s">
        <v>571</v>
      </c>
      <c r="D149" s="11"/>
      <c r="E149" s="27"/>
      <c r="F149" s="32"/>
      <c r="G149" s="46"/>
      <c r="H149" s="47"/>
      <c r="I149" s="40"/>
      <c r="J149" s="27"/>
      <c r="K149" s="32"/>
      <c r="L149" s="46"/>
      <c r="M149" s="47"/>
      <c r="N149" s="40"/>
      <c r="O149" s="27"/>
      <c r="P149" s="32"/>
      <c r="Q149" s="46"/>
      <c r="R149" s="47"/>
      <c r="S149" s="23"/>
      <c r="ZV149" s="8"/>
    </row>
    <row r="150" spans="2:698" x14ac:dyDescent="0.25">
      <c r="B150" s="12"/>
      <c r="C150" s="13"/>
      <c r="D150" s="11"/>
      <c r="E150" s="27"/>
      <c r="F150" s="32"/>
      <c r="G150" s="46"/>
      <c r="H150" s="47">
        <f t="shared" si="15"/>
        <v>0</v>
      </c>
      <c r="I150" s="40"/>
      <c r="J150" s="27"/>
      <c r="K150" s="32"/>
      <c r="L150" s="46">
        <f t="shared" si="16"/>
        <v>0</v>
      </c>
      <c r="M150" s="47">
        <f t="shared" si="10"/>
        <v>0</v>
      </c>
      <c r="N150" s="40"/>
      <c r="O150" s="27"/>
      <c r="P150" s="32"/>
      <c r="Q150" s="46">
        <f t="shared" si="17"/>
        <v>0</v>
      </c>
      <c r="R150" s="47">
        <f t="shared" si="11"/>
        <v>0</v>
      </c>
      <c r="S150" s="23"/>
      <c r="ZV150" s="8"/>
    </row>
    <row r="151" spans="2:698" s="143" customFormat="1" x14ac:dyDescent="0.25">
      <c r="B151" s="144" t="s">
        <v>369</v>
      </c>
      <c r="C151" s="152" t="s">
        <v>370</v>
      </c>
      <c r="D151" s="146"/>
      <c r="E151" s="27">
        <f>SUM(E152:E155)</f>
        <v>3</v>
      </c>
      <c r="F151" s="147"/>
      <c r="G151" s="148"/>
      <c r="H151" s="47">
        <f t="shared" si="15"/>
        <v>0</v>
      </c>
      <c r="I151" s="149"/>
      <c r="J151" s="27">
        <f>SUM(J152:J155)</f>
        <v>3</v>
      </c>
      <c r="K151" s="147"/>
      <c r="L151" s="46">
        <f t="shared" si="16"/>
        <v>0</v>
      </c>
      <c r="M151" s="47">
        <f t="shared" si="10"/>
        <v>0</v>
      </c>
      <c r="N151" s="149"/>
      <c r="O151" s="27">
        <f>SUM(O152:O155)</f>
        <v>3</v>
      </c>
      <c r="P151" s="147"/>
      <c r="Q151" s="46">
        <f t="shared" si="17"/>
        <v>0</v>
      </c>
      <c r="R151" s="47">
        <f t="shared" si="11"/>
        <v>0</v>
      </c>
      <c r="S151" s="150"/>
      <c r="ZV151" s="151"/>
    </row>
    <row r="152" spans="2:698" ht="36" x14ac:dyDescent="0.25">
      <c r="B152" s="12" t="s">
        <v>371</v>
      </c>
      <c r="C152" s="13" t="s">
        <v>372</v>
      </c>
      <c r="D152" s="11" t="s">
        <v>3</v>
      </c>
      <c r="E152" s="27">
        <v>0</v>
      </c>
      <c r="F152" s="32"/>
      <c r="G152" s="46"/>
      <c r="H152" s="47">
        <f t="shared" si="15"/>
        <v>0</v>
      </c>
      <c r="I152" s="40"/>
      <c r="J152" s="27">
        <v>1</v>
      </c>
      <c r="K152" s="32"/>
      <c r="L152" s="46">
        <f t="shared" si="16"/>
        <v>0</v>
      </c>
      <c r="M152" s="47">
        <f t="shared" ref="M152:M223" si="18">L152*J152</f>
        <v>0</v>
      </c>
      <c r="N152" s="40"/>
      <c r="O152" s="27">
        <v>0</v>
      </c>
      <c r="P152" s="32"/>
      <c r="Q152" s="46">
        <f t="shared" si="17"/>
        <v>0</v>
      </c>
      <c r="R152" s="47">
        <f t="shared" ref="R152:R223" si="19">Q152*O152</f>
        <v>0</v>
      </c>
      <c r="S152" s="23"/>
      <c r="ZV152" s="8"/>
    </row>
    <row r="153" spans="2:698" ht="36" x14ac:dyDescent="0.25">
      <c r="B153" s="12" t="s">
        <v>373</v>
      </c>
      <c r="C153" s="13" t="s">
        <v>374</v>
      </c>
      <c r="D153" s="11" t="s">
        <v>3</v>
      </c>
      <c r="E153" s="27">
        <v>3</v>
      </c>
      <c r="F153" s="32"/>
      <c r="G153" s="46"/>
      <c r="H153" s="47">
        <f t="shared" si="15"/>
        <v>0</v>
      </c>
      <c r="I153" s="40"/>
      <c r="J153" s="27">
        <v>1</v>
      </c>
      <c r="K153" s="32"/>
      <c r="L153" s="46">
        <f t="shared" si="16"/>
        <v>0</v>
      </c>
      <c r="M153" s="47">
        <f t="shared" si="18"/>
        <v>0</v>
      </c>
      <c r="N153" s="40"/>
      <c r="O153" s="27">
        <v>3</v>
      </c>
      <c r="P153" s="32"/>
      <c r="Q153" s="46">
        <f t="shared" si="17"/>
        <v>0</v>
      </c>
      <c r="R153" s="47">
        <f t="shared" si="19"/>
        <v>0</v>
      </c>
      <c r="S153" s="23"/>
      <c r="ZV153" s="8"/>
    </row>
    <row r="154" spans="2:698" ht="36" x14ac:dyDescent="0.25">
      <c r="B154" s="12" t="s">
        <v>375</v>
      </c>
      <c r="C154" s="13" t="s">
        <v>376</v>
      </c>
      <c r="D154" s="11" t="s">
        <v>3</v>
      </c>
      <c r="E154" s="27">
        <v>0</v>
      </c>
      <c r="F154" s="32"/>
      <c r="G154" s="46"/>
      <c r="H154" s="47">
        <f t="shared" si="15"/>
        <v>0</v>
      </c>
      <c r="I154" s="40"/>
      <c r="J154" s="27">
        <v>1</v>
      </c>
      <c r="K154" s="32"/>
      <c r="L154" s="46">
        <f t="shared" si="16"/>
        <v>0</v>
      </c>
      <c r="M154" s="47">
        <f t="shared" si="18"/>
        <v>0</v>
      </c>
      <c r="N154" s="40"/>
      <c r="O154" s="27">
        <v>0</v>
      </c>
      <c r="P154" s="32"/>
      <c r="Q154" s="46">
        <f t="shared" si="17"/>
        <v>0</v>
      </c>
      <c r="R154" s="47">
        <f t="shared" si="19"/>
        <v>0</v>
      </c>
      <c r="S154" s="23"/>
      <c r="ZV154" s="8"/>
    </row>
    <row r="155" spans="2:698" x14ac:dyDescent="0.25">
      <c r="B155" s="12"/>
      <c r="C155" s="13"/>
      <c r="D155" s="11"/>
      <c r="E155" s="27"/>
      <c r="F155" s="32"/>
      <c r="G155" s="46"/>
      <c r="H155" s="47">
        <f t="shared" si="15"/>
        <v>0</v>
      </c>
      <c r="I155" s="40"/>
      <c r="J155" s="27"/>
      <c r="K155" s="32"/>
      <c r="L155" s="46">
        <f t="shared" si="16"/>
        <v>0</v>
      </c>
      <c r="M155" s="47">
        <f t="shared" si="18"/>
        <v>0</v>
      </c>
      <c r="N155" s="40"/>
      <c r="O155" s="27"/>
      <c r="P155" s="32"/>
      <c r="Q155" s="46">
        <f t="shared" si="17"/>
        <v>0</v>
      </c>
      <c r="R155" s="47">
        <f t="shared" si="19"/>
        <v>0</v>
      </c>
      <c r="S155" s="23"/>
      <c r="ZV155" s="8"/>
    </row>
    <row r="156" spans="2:698" s="143" customFormat="1" x14ac:dyDescent="0.25">
      <c r="B156" s="144" t="s">
        <v>377</v>
      </c>
      <c r="C156" s="152" t="s">
        <v>378</v>
      </c>
      <c r="D156" s="146"/>
      <c r="E156" s="27">
        <f>SUM(E157:E175)</f>
        <v>0</v>
      </c>
      <c r="F156" s="147"/>
      <c r="G156" s="148"/>
      <c r="H156" s="47">
        <f t="shared" si="15"/>
        <v>0</v>
      </c>
      <c r="I156" s="149"/>
      <c r="J156" s="27">
        <f>SUM(J157:J175)</f>
        <v>36</v>
      </c>
      <c r="K156" s="147"/>
      <c r="L156" s="46">
        <f t="shared" si="16"/>
        <v>0</v>
      </c>
      <c r="M156" s="47">
        <f t="shared" si="18"/>
        <v>0</v>
      </c>
      <c r="N156" s="149"/>
      <c r="O156" s="27">
        <f>SUM(O157:O175)</f>
        <v>55</v>
      </c>
      <c r="P156" s="147"/>
      <c r="Q156" s="46">
        <f t="shared" si="17"/>
        <v>0</v>
      </c>
      <c r="R156" s="47">
        <f t="shared" si="19"/>
        <v>0</v>
      </c>
      <c r="S156" s="150"/>
      <c r="ZV156" s="151"/>
    </row>
    <row r="157" spans="2:698" ht="36" x14ac:dyDescent="0.25">
      <c r="B157" s="12" t="s">
        <v>379</v>
      </c>
      <c r="C157" s="13" t="s">
        <v>380</v>
      </c>
      <c r="D157" s="11" t="s">
        <v>3</v>
      </c>
      <c r="E157" s="27">
        <v>0</v>
      </c>
      <c r="F157" s="32"/>
      <c r="G157" s="46"/>
      <c r="H157" s="47">
        <f t="shared" si="15"/>
        <v>0</v>
      </c>
      <c r="I157" s="40"/>
      <c r="J157" s="27">
        <v>2</v>
      </c>
      <c r="K157" s="32"/>
      <c r="L157" s="46">
        <f t="shared" si="16"/>
        <v>0</v>
      </c>
      <c r="M157" s="47">
        <f t="shared" si="18"/>
        <v>0</v>
      </c>
      <c r="N157" s="40"/>
      <c r="O157" s="27">
        <v>0</v>
      </c>
      <c r="P157" s="32"/>
      <c r="Q157" s="46">
        <f t="shared" si="17"/>
        <v>0</v>
      </c>
      <c r="R157" s="47">
        <f t="shared" si="19"/>
        <v>0</v>
      </c>
      <c r="S157" s="23"/>
      <c r="ZV157" s="8"/>
    </row>
    <row r="158" spans="2:698" ht="48" x14ac:dyDescent="0.25">
      <c r="B158" s="12" t="s">
        <v>381</v>
      </c>
      <c r="C158" s="13" t="s">
        <v>382</v>
      </c>
      <c r="D158" s="11" t="s">
        <v>3</v>
      </c>
      <c r="E158" s="27">
        <v>0</v>
      </c>
      <c r="F158" s="32"/>
      <c r="G158" s="46"/>
      <c r="H158" s="47">
        <f t="shared" si="15"/>
        <v>0</v>
      </c>
      <c r="I158" s="40"/>
      <c r="J158" s="27">
        <v>3</v>
      </c>
      <c r="K158" s="32"/>
      <c r="L158" s="46">
        <f t="shared" si="16"/>
        <v>0</v>
      </c>
      <c r="M158" s="47">
        <f t="shared" si="18"/>
        <v>0</v>
      </c>
      <c r="N158" s="40"/>
      <c r="O158" s="27">
        <v>0</v>
      </c>
      <c r="P158" s="32"/>
      <c r="Q158" s="46">
        <f t="shared" si="17"/>
        <v>0</v>
      </c>
      <c r="R158" s="47">
        <f t="shared" si="19"/>
        <v>0</v>
      </c>
      <c r="S158" s="23"/>
      <c r="ZV158" s="8"/>
    </row>
    <row r="159" spans="2:698" ht="36" x14ac:dyDescent="0.25">
      <c r="B159" s="12" t="s">
        <v>383</v>
      </c>
      <c r="C159" s="13" t="s">
        <v>384</v>
      </c>
      <c r="D159" s="11" t="s">
        <v>3</v>
      </c>
      <c r="E159" s="27">
        <v>0</v>
      </c>
      <c r="F159" s="32"/>
      <c r="G159" s="46"/>
      <c r="H159" s="47">
        <f t="shared" si="15"/>
        <v>0</v>
      </c>
      <c r="I159" s="40"/>
      <c r="J159" s="27">
        <v>5</v>
      </c>
      <c r="K159" s="32"/>
      <c r="L159" s="46">
        <f t="shared" si="16"/>
        <v>0</v>
      </c>
      <c r="M159" s="47">
        <f t="shared" si="18"/>
        <v>0</v>
      </c>
      <c r="N159" s="40"/>
      <c r="O159" s="27">
        <v>0</v>
      </c>
      <c r="P159" s="32"/>
      <c r="Q159" s="46">
        <f t="shared" si="17"/>
        <v>0</v>
      </c>
      <c r="R159" s="47">
        <f t="shared" si="19"/>
        <v>0</v>
      </c>
      <c r="S159" s="23"/>
      <c r="ZV159" s="8"/>
    </row>
    <row r="160" spans="2:698" ht="24" x14ac:dyDescent="0.25">
      <c r="B160" s="12" t="s">
        <v>385</v>
      </c>
      <c r="C160" s="13" t="s">
        <v>386</v>
      </c>
      <c r="D160" s="11" t="s">
        <v>3</v>
      </c>
      <c r="E160" s="27">
        <v>0</v>
      </c>
      <c r="F160" s="32"/>
      <c r="G160" s="46"/>
      <c r="H160" s="47">
        <f t="shared" si="15"/>
        <v>0</v>
      </c>
      <c r="I160" s="40"/>
      <c r="J160" s="27">
        <v>8</v>
      </c>
      <c r="K160" s="32"/>
      <c r="L160" s="46">
        <f t="shared" si="16"/>
        <v>0</v>
      </c>
      <c r="M160" s="47">
        <f t="shared" si="18"/>
        <v>0</v>
      </c>
      <c r="N160" s="40"/>
      <c r="O160" s="27">
        <v>15</v>
      </c>
      <c r="P160" s="32"/>
      <c r="Q160" s="46">
        <f t="shared" si="17"/>
        <v>0</v>
      </c>
      <c r="R160" s="47">
        <f t="shared" si="19"/>
        <v>0</v>
      </c>
      <c r="S160" s="23"/>
      <c r="ZV160" s="8"/>
    </row>
    <row r="161" spans="2:698" ht="24" x14ac:dyDescent="0.25">
      <c r="B161" s="12" t="s">
        <v>387</v>
      </c>
      <c r="C161" s="13" t="s">
        <v>388</v>
      </c>
      <c r="D161" s="11" t="s">
        <v>3</v>
      </c>
      <c r="E161" s="27">
        <v>0</v>
      </c>
      <c r="F161" s="32"/>
      <c r="G161" s="46"/>
      <c r="H161" s="47">
        <f t="shared" si="15"/>
        <v>0</v>
      </c>
      <c r="I161" s="40"/>
      <c r="J161" s="27">
        <v>0</v>
      </c>
      <c r="K161" s="32"/>
      <c r="L161" s="46">
        <f t="shared" si="16"/>
        <v>0</v>
      </c>
      <c r="M161" s="47">
        <f t="shared" si="18"/>
        <v>0</v>
      </c>
      <c r="N161" s="40"/>
      <c r="O161" s="27">
        <v>6</v>
      </c>
      <c r="P161" s="32"/>
      <c r="Q161" s="46">
        <f t="shared" si="17"/>
        <v>0</v>
      </c>
      <c r="R161" s="47">
        <f t="shared" si="19"/>
        <v>0</v>
      </c>
      <c r="S161" s="23"/>
      <c r="ZV161" s="8"/>
    </row>
    <row r="162" spans="2:698" ht="36" x14ac:dyDescent="0.25">
      <c r="B162" s="12" t="s">
        <v>389</v>
      </c>
      <c r="C162" s="13" t="s">
        <v>390</v>
      </c>
      <c r="D162" s="11" t="s">
        <v>3</v>
      </c>
      <c r="E162" s="27">
        <v>0</v>
      </c>
      <c r="F162" s="32"/>
      <c r="G162" s="46"/>
      <c r="H162" s="47">
        <f t="shared" si="15"/>
        <v>0</v>
      </c>
      <c r="I162" s="40"/>
      <c r="J162" s="27">
        <v>3</v>
      </c>
      <c r="K162" s="32"/>
      <c r="L162" s="46">
        <f t="shared" si="16"/>
        <v>0</v>
      </c>
      <c r="M162" s="47">
        <f t="shared" si="18"/>
        <v>0</v>
      </c>
      <c r="N162" s="40"/>
      <c r="O162" s="27">
        <v>6</v>
      </c>
      <c r="P162" s="32"/>
      <c r="Q162" s="46">
        <f t="shared" si="17"/>
        <v>0</v>
      </c>
      <c r="R162" s="47">
        <f t="shared" si="19"/>
        <v>0</v>
      </c>
      <c r="S162" s="23"/>
      <c r="ZV162" s="8"/>
    </row>
    <row r="163" spans="2:698" x14ac:dyDescent="0.25">
      <c r="B163" s="12" t="s">
        <v>391</v>
      </c>
      <c r="C163" s="13" t="s">
        <v>392</v>
      </c>
      <c r="D163" s="11" t="s">
        <v>3</v>
      </c>
      <c r="E163" s="27">
        <v>0</v>
      </c>
      <c r="F163" s="32"/>
      <c r="G163" s="46"/>
      <c r="H163" s="47">
        <f t="shared" si="15"/>
        <v>0</v>
      </c>
      <c r="I163" s="40"/>
      <c r="J163" s="27">
        <v>0</v>
      </c>
      <c r="K163" s="32"/>
      <c r="L163" s="46">
        <f t="shared" si="16"/>
        <v>0</v>
      </c>
      <c r="M163" s="47">
        <f t="shared" si="18"/>
        <v>0</v>
      </c>
      <c r="N163" s="40"/>
      <c r="O163" s="27">
        <v>7</v>
      </c>
      <c r="P163" s="32"/>
      <c r="Q163" s="46">
        <f t="shared" si="17"/>
        <v>0</v>
      </c>
      <c r="R163" s="47">
        <f t="shared" si="19"/>
        <v>0</v>
      </c>
      <c r="S163" s="23"/>
      <c r="ZV163" s="8"/>
    </row>
    <row r="164" spans="2:698" x14ac:dyDescent="0.25">
      <c r="B164" s="12" t="s">
        <v>393</v>
      </c>
      <c r="C164" s="13" t="s">
        <v>394</v>
      </c>
      <c r="D164" s="11" t="s">
        <v>3</v>
      </c>
      <c r="E164" s="27">
        <v>0</v>
      </c>
      <c r="F164" s="32"/>
      <c r="G164" s="46"/>
      <c r="H164" s="47">
        <f t="shared" si="15"/>
        <v>0</v>
      </c>
      <c r="I164" s="40"/>
      <c r="J164" s="27">
        <v>0</v>
      </c>
      <c r="K164" s="32"/>
      <c r="L164" s="46">
        <f t="shared" si="16"/>
        <v>0</v>
      </c>
      <c r="M164" s="47">
        <f t="shared" si="18"/>
        <v>0</v>
      </c>
      <c r="N164" s="40"/>
      <c r="O164" s="27">
        <v>7</v>
      </c>
      <c r="P164" s="32"/>
      <c r="Q164" s="46">
        <f t="shared" si="17"/>
        <v>0</v>
      </c>
      <c r="R164" s="47">
        <f t="shared" si="19"/>
        <v>0</v>
      </c>
      <c r="S164" s="23"/>
      <c r="ZV164" s="8"/>
    </row>
    <row r="165" spans="2:698" x14ac:dyDescent="0.25">
      <c r="B165" s="12" t="s">
        <v>395</v>
      </c>
      <c r="C165" s="13" t="s">
        <v>396</v>
      </c>
      <c r="D165" s="11" t="s">
        <v>3</v>
      </c>
      <c r="E165" s="27">
        <v>0</v>
      </c>
      <c r="F165" s="32"/>
      <c r="G165" s="46"/>
      <c r="H165" s="47">
        <f t="shared" si="15"/>
        <v>0</v>
      </c>
      <c r="I165" s="40"/>
      <c r="J165" s="27">
        <v>0</v>
      </c>
      <c r="K165" s="32"/>
      <c r="L165" s="46">
        <f t="shared" si="16"/>
        <v>0</v>
      </c>
      <c r="M165" s="47">
        <f t="shared" si="18"/>
        <v>0</v>
      </c>
      <c r="N165" s="40"/>
      <c r="O165" s="27">
        <v>7</v>
      </c>
      <c r="P165" s="32"/>
      <c r="Q165" s="46">
        <f t="shared" si="17"/>
        <v>0</v>
      </c>
      <c r="R165" s="47">
        <f t="shared" si="19"/>
        <v>0</v>
      </c>
      <c r="S165" s="23"/>
      <c r="ZV165" s="8"/>
    </row>
    <row r="166" spans="2:698" x14ac:dyDescent="0.25">
      <c r="B166" s="12" t="s">
        <v>397</v>
      </c>
      <c r="C166" s="13" t="s">
        <v>398</v>
      </c>
      <c r="D166" s="11" t="s">
        <v>3</v>
      </c>
      <c r="E166" s="27">
        <v>0</v>
      </c>
      <c r="F166" s="32"/>
      <c r="G166" s="46"/>
      <c r="H166" s="47">
        <f t="shared" si="15"/>
        <v>0</v>
      </c>
      <c r="I166" s="40"/>
      <c r="J166" s="27">
        <v>0</v>
      </c>
      <c r="K166" s="32"/>
      <c r="L166" s="46">
        <f t="shared" si="16"/>
        <v>0</v>
      </c>
      <c r="M166" s="47">
        <f t="shared" si="18"/>
        <v>0</v>
      </c>
      <c r="N166" s="40"/>
      <c r="O166" s="27">
        <v>7</v>
      </c>
      <c r="P166" s="32"/>
      <c r="Q166" s="46">
        <f t="shared" si="17"/>
        <v>0</v>
      </c>
      <c r="R166" s="47">
        <f t="shared" si="19"/>
        <v>0</v>
      </c>
      <c r="S166" s="23"/>
      <c r="ZV166" s="8"/>
    </row>
    <row r="167" spans="2:698" x14ac:dyDescent="0.25">
      <c r="B167" s="12"/>
      <c r="C167" s="13"/>
      <c r="D167" s="11"/>
      <c r="E167" s="27"/>
      <c r="F167" s="32"/>
      <c r="G167" s="46"/>
      <c r="H167" s="47"/>
      <c r="I167" s="40"/>
      <c r="J167" s="27"/>
      <c r="K167" s="32"/>
      <c r="L167" s="46"/>
      <c r="M167" s="47"/>
      <c r="N167" s="40"/>
      <c r="O167" s="27"/>
      <c r="P167" s="32"/>
      <c r="Q167" s="46"/>
      <c r="R167" s="47"/>
      <c r="S167" s="23"/>
      <c r="ZV167" s="8"/>
    </row>
    <row r="168" spans="2:698" s="143" customFormat="1" ht="24" x14ac:dyDescent="0.25">
      <c r="B168" s="144"/>
      <c r="C168" s="152" t="s">
        <v>547</v>
      </c>
      <c r="D168" s="146"/>
      <c r="E168" s="27"/>
      <c r="F168" s="147"/>
      <c r="G168" s="148"/>
      <c r="H168" s="47">
        <f t="shared" ref="H168:H174" si="20">G168*E168</f>
        <v>0</v>
      </c>
      <c r="I168" s="149"/>
      <c r="J168" s="27"/>
      <c r="K168" s="147"/>
      <c r="L168" s="46">
        <f t="shared" ref="L168:L174" si="21">G168</f>
        <v>0</v>
      </c>
      <c r="M168" s="47">
        <f t="shared" ref="M168" si="22">L168*J168</f>
        <v>0</v>
      </c>
      <c r="N168" s="149"/>
      <c r="O168" s="27"/>
      <c r="P168" s="147"/>
      <c r="Q168" s="46">
        <f t="shared" ref="Q168:Q174" si="23">G168</f>
        <v>0</v>
      </c>
      <c r="R168" s="47">
        <f t="shared" ref="R168" si="24">Q168*O168</f>
        <v>0</v>
      </c>
      <c r="S168" s="150"/>
      <c r="ZV168" s="151"/>
    </row>
    <row r="169" spans="2:698" x14ac:dyDescent="0.25">
      <c r="B169" s="12" t="s">
        <v>560</v>
      </c>
      <c r="C169" s="13" t="s">
        <v>565</v>
      </c>
      <c r="D169" s="11" t="s">
        <v>3</v>
      </c>
      <c r="E169" s="27"/>
      <c r="F169" s="32"/>
      <c r="G169" s="46"/>
      <c r="H169" s="47">
        <f t="shared" si="20"/>
        <v>0</v>
      </c>
      <c r="I169" s="40"/>
      <c r="J169" s="27">
        <v>3</v>
      </c>
      <c r="K169" s="32"/>
      <c r="L169" s="46">
        <f t="shared" si="21"/>
        <v>0</v>
      </c>
      <c r="M169" s="47">
        <f t="shared" ref="M169:M174" si="25">L169*J169</f>
        <v>0</v>
      </c>
      <c r="N169" s="40"/>
      <c r="O169" s="27"/>
      <c r="P169" s="32"/>
      <c r="Q169" s="46">
        <f t="shared" si="23"/>
        <v>0</v>
      </c>
      <c r="R169" s="47">
        <f t="shared" ref="R169:R174" si="26">Q169*O169</f>
        <v>0</v>
      </c>
      <c r="S169" s="23"/>
      <c r="ZV169" s="8"/>
    </row>
    <row r="170" spans="2:698" x14ac:dyDescent="0.25">
      <c r="B170" s="12" t="s">
        <v>561</v>
      </c>
      <c r="C170" s="13" t="s">
        <v>568</v>
      </c>
      <c r="D170" s="11" t="s">
        <v>3</v>
      </c>
      <c r="E170" s="27"/>
      <c r="F170" s="32"/>
      <c r="G170" s="46"/>
      <c r="H170" s="47">
        <f t="shared" si="20"/>
        <v>0</v>
      </c>
      <c r="I170" s="40"/>
      <c r="J170" s="27">
        <v>3</v>
      </c>
      <c r="K170" s="32"/>
      <c r="L170" s="46">
        <f t="shared" si="21"/>
        <v>0</v>
      </c>
      <c r="M170" s="47">
        <f t="shared" si="25"/>
        <v>0</v>
      </c>
      <c r="N170" s="40"/>
      <c r="O170" s="27"/>
      <c r="P170" s="32"/>
      <c r="Q170" s="46">
        <f t="shared" si="23"/>
        <v>0</v>
      </c>
      <c r="R170" s="47">
        <f t="shared" si="26"/>
        <v>0</v>
      </c>
      <c r="S170" s="23"/>
      <c r="ZV170" s="8"/>
    </row>
    <row r="171" spans="2:698" x14ac:dyDescent="0.25">
      <c r="B171" s="12" t="s">
        <v>562</v>
      </c>
      <c r="C171" s="13" t="s">
        <v>567</v>
      </c>
      <c r="D171" s="11" t="s">
        <v>3</v>
      </c>
      <c r="E171" s="27"/>
      <c r="F171" s="32"/>
      <c r="G171" s="46"/>
      <c r="H171" s="47">
        <f t="shared" si="20"/>
        <v>0</v>
      </c>
      <c r="I171" s="40"/>
      <c r="J171" s="27">
        <v>3</v>
      </c>
      <c r="K171" s="32"/>
      <c r="L171" s="46">
        <f t="shared" si="21"/>
        <v>0</v>
      </c>
      <c r="M171" s="47">
        <f t="shared" si="25"/>
        <v>0</v>
      </c>
      <c r="N171" s="40"/>
      <c r="O171" s="27"/>
      <c r="P171" s="32"/>
      <c r="Q171" s="46">
        <f t="shared" si="23"/>
        <v>0</v>
      </c>
      <c r="R171" s="47">
        <f t="shared" si="26"/>
        <v>0</v>
      </c>
      <c r="S171" s="23"/>
      <c r="ZV171" s="8"/>
    </row>
    <row r="172" spans="2:698" x14ac:dyDescent="0.25">
      <c r="B172" s="12" t="s">
        <v>563</v>
      </c>
      <c r="C172" s="13" t="s">
        <v>566</v>
      </c>
      <c r="D172" s="11" t="s">
        <v>3</v>
      </c>
      <c r="E172" s="27"/>
      <c r="F172" s="32"/>
      <c r="G172" s="46"/>
      <c r="H172" s="47">
        <f t="shared" si="20"/>
        <v>0</v>
      </c>
      <c r="I172" s="40"/>
      <c r="J172" s="27">
        <v>3</v>
      </c>
      <c r="K172" s="32"/>
      <c r="L172" s="46">
        <f t="shared" si="21"/>
        <v>0</v>
      </c>
      <c r="M172" s="47">
        <f t="shared" si="25"/>
        <v>0</v>
      </c>
      <c r="N172" s="40"/>
      <c r="O172" s="27"/>
      <c r="P172" s="32"/>
      <c r="Q172" s="46">
        <f t="shared" si="23"/>
        <v>0</v>
      </c>
      <c r="R172" s="47">
        <f t="shared" si="26"/>
        <v>0</v>
      </c>
      <c r="S172" s="23"/>
      <c r="ZV172" s="8"/>
    </row>
    <row r="173" spans="2:698" ht="24" x14ac:dyDescent="0.25">
      <c r="B173" s="12" t="s">
        <v>564</v>
      </c>
      <c r="C173" s="13" t="s">
        <v>570</v>
      </c>
      <c r="D173" s="11" t="s">
        <v>3</v>
      </c>
      <c r="E173" s="27"/>
      <c r="F173" s="32"/>
      <c r="G173" s="46"/>
      <c r="H173" s="47">
        <f t="shared" si="20"/>
        <v>0</v>
      </c>
      <c r="I173" s="40"/>
      <c r="J173" s="27">
        <v>3</v>
      </c>
      <c r="K173" s="32"/>
      <c r="L173" s="46">
        <f t="shared" si="21"/>
        <v>0</v>
      </c>
      <c r="M173" s="47">
        <f t="shared" si="25"/>
        <v>0</v>
      </c>
      <c r="N173" s="40"/>
      <c r="O173" s="27"/>
      <c r="P173" s="32"/>
      <c r="Q173" s="46">
        <f t="shared" si="23"/>
        <v>0</v>
      </c>
      <c r="R173" s="47">
        <f t="shared" si="26"/>
        <v>0</v>
      </c>
      <c r="S173" s="23"/>
      <c r="ZV173" s="8"/>
    </row>
    <row r="174" spans="2:698" x14ac:dyDescent="0.25">
      <c r="B174" s="12"/>
      <c r="C174" s="13"/>
      <c r="D174" s="11"/>
      <c r="E174" s="27"/>
      <c r="F174" s="32"/>
      <c r="G174" s="46"/>
      <c r="H174" s="47">
        <f t="shared" si="20"/>
        <v>0</v>
      </c>
      <c r="I174" s="40"/>
      <c r="J174" s="27"/>
      <c r="K174" s="32"/>
      <c r="L174" s="46">
        <f t="shared" si="21"/>
        <v>0</v>
      </c>
      <c r="M174" s="47">
        <f t="shared" si="25"/>
        <v>0</v>
      </c>
      <c r="N174" s="40"/>
      <c r="O174" s="27"/>
      <c r="P174" s="32"/>
      <c r="Q174" s="46">
        <f t="shared" si="23"/>
        <v>0</v>
      </c>
      <c r="R174" s="47">
        <f t="shared" si="26"/>
        <v>0</v>
      </c>
      <c r="S174" s="23"/>
      <c r="ZV174" s="8"/>
    </row>
    <row r="175" spans="2:698" x14ac:dyDescent="0.25">
      <c r="B175" s="12"/>
      <c r="C175" s="13"/>
      <c r="D175" s="11"/>
      <c r="E175" s="27"/>
      <c r="F175" s="32"/>
      <c r="G175" s="46"/>
      <c r="H175" s="47">
        <f t="shared" si="15"/>
        <v>0</v>
      </c>
      <c r="I175" s="40"/>
      <c r="J175" s="27"/>
      <c r="K175" s="32"/>
      <c r="L175" s="46">
        <f t="shared" si="16"/>
        <v>0</v>
      </c>
      <c r="M175" s="47">
        <f t="shared" si="18"/>
        <v>0</v>
      </c>
      <c r="N175" s="40"/>
      <c r="O175" s="27"/>
      <c r="P175" s="32"/>
      <c r="Q175" s="46">
        <f t="shared" si="17"/>
        <v>0</v>
      </c>
      <c r="R175" s="47">
        <f t="shared" si="19"/>
        <v>0</v>
      </c>
      <c r="S175" s="23"/>
      <c r="ZV175" s="8"/>
    </row>
    <row r="176" spans="2:698" s="143" customFormat="1" ht="24" x14ac:dyDescent="0.25">
      <c r="B176" s="144" t="s">
        <v>399</v>
      </c>
      <c r="C176" s="152" t="s">
        <v>400</v>
      </c>
      <c r="D176" s="146"/>
      <c r="E176" s="27"/>
      <c r="F176" s="147"/>
      <c r="G176" s="148"/>
      <c r="H176" s="47">
        <f t="shared" si="15"/>
        <v>0</v>
      </c>
      <c r="I176" s="149"/>
      <c r="J176" s="27"/>
      <c r="K176" s="147"/>
      <c r="L176" s="46">
        <f t="shared" si="16"/>
        <v>0</v>
      </c>
      <c r="M176" s="47">
        <f t="shared" si="18"/>
        <v>0</v>
      </c>
      <c r="N176" s="149"/>
      <c r="O176" s="27"/>
      <c r="P176" s="147"/>
      <c r="Q176" s="46">
        <f t="shared" si="17"/>
        <v>0</v>
      </c>
      <c r="R176" s="47">
        <f t="shared" si="19"/>
        <v>0</v>
      </c>
      <c r="S176" s="150"/>
      <c r="ZV176" s="151"/>
    </row>
    <row r="177" spans="2:698" x14ac:dyDescent="0.25">
      <c r="B177" s="12"/>
      <c r="C177" s="13" t="s">
        <v>401</v>
      </c>
      <c r="D177" s="11" t="s">
        <v>199</v>
      </c>
      <c r="E177" s="27">
        <v>88</v>
      </c>
      <c r="F177" s="32"/>
      <c r="G177" s="46"/>
      <c r="H177" s="47">
        <f t="shared" si="15"/>
        <v>0</v>
      </c>
      <c r="I177" s="40"/>
      <c r="J177" s="27">
        <v>70</v>
      </c>
      <c r="K177" s="32"/>
      <c r="L177" s="46">
        <f t="shared" si="16"/>
        <v>0</v>
      </c>
      <c r="M177" s="47">
        <f t="shared" si="18"/>
        <v>0</v>
      </c>
      <c r="N177" s="40"/>
      <c r="O177" s="27">
        <v>38</v>
      </c>
      <c r="P177" s="32"/>
      <c r="Q177" s="46">
        <f t="shared" si="17"/>
        <v>0</v>
      </c>
      <c r="R177" s="47">
        <f t="shared" si="19"/>
        <v>0</v>
      </c>
      <c r="S177" s="23"/>
      <c r="ZV177" s="8"/>
    </row>
    <row r="178" spans="2:698" x14ac:dyDescent="0.25">
      <c r="B178" s="12" t="s">
        <v>402</v>
      </c>
      <c r="C178" s="13" t="s">
        <v>403</v>
      </c>
      <c r="D178" s="11" t="s">
        <v>3</v>
      </c>
      <c r="E178" s="27">
        <f>ROUNDUP($E$177*5/5,0)</f>
        <v>88</v>
      </c>
      <c r="F178" s="32"/>
      <c r="G178" s="46"/>
      <c r="H178" s="47">
        <f t="shared" si="15"/>
        <v>0</v>
      </c>
      <c r="I178" s="40"/>
      <c r="J178" s="27">
        <f>ROUNDUP($J$177*5/5,0)</f>
        <v>70</v>
      </c>
      <c r="K178" s="32"/>
      <c r="L178" s="46">
        <f t="shared" si="16"/>
        <v>0</v>
      </c>
      <c r="M178" s="47">
        <f t="shared" si="18"/>
        <v>0</v>
      </c>
      <c r="N178" s="40"/>
      <c r="O178" s="27">
        <f>ROUNDUP($O$177*5/5,0)</f>
        <v>38</v>
      </c>
      <c r="P178" s="32"/>
      <c r="Q178" s="46">
        <f t="shared" si="17"/>
        <v>0</v>
      </c>
      <c r="R178" s="47">
        <f t="shared" si="19"/>
        <v>0</v>
      </c>
      <c r="S178" s="23"/>
      <c r="ZV178" s="8"/>
    </row>
    <row r="179" spans="2:698" x14ac:dyDescent="0.25">
      <c r="B179" s="12" t="s">
        <v>404</v>
      </c>
      <c r="C179" s="13" t="s">
        <v>405</v>
      </c>
      <c r="D179" s="11" t="s">
        <v>3</v>
      </c>
      <c r="E179" s="27">
        <f t="shared" ref="E179:E182" si="27">ROUNDUP($E$177*5/5,0)</f>
        <v>88</v>
      </c>
      <c r="F179" s="32"/>
      <c r="G179" s="46"/>
      <c r="H179" s="47">
        <f t="shared" si="15"/>
        <v>0</v>
      </c>
      <c r="I179" s="40"/>
      <c r="J179" s="27">
        <f t="shared" ref="J179:J182" si="28">ROUNDUP($J$177*5/5,0)</f>
        <v>70</v>
      </c>
      <c r="K179" s="32"/>
      <c r="L179" s="46">
        <f t="shared" si="16"/>
        <v>0</v>
      </c>
      <c r="M179" s="47">
        <f t="shared" si="18"/>
        <v>0</v>
      </c>
      <c r="N179" s="40"/>
      <c r="O179" s="27">
        <f t="shared" ref="O179:O182" si="29">ROUNDUP($O$177*5/5,0)</f>
        <v>38</v>
      </c>
      <c r="P179" s="32"/>
      <c r="Q179" s="46">
        <f t="shared" si="17"/>
        <v>0</v>
      </c>
      <c r="R179" s="47">
        <f t="shared" si="19"/>
        <v>0</v>
      </c>
      <c r="S179" s="23"/>
      <c r="ZV179" s="8"/>
    </row>
    <row r="180" spans="2:698" x14ac:dyDescent="0.25">
      <c r="B180" s="12" t="s">
        <v>406</v>
      </c>
      <c r="C180" s="13" t="s">
        <v>407</v>
      </c>
      <c r="D180" s="11" t="s">
        <v>3</v>
      </c>
      <c r="E180" s="27">
        <f t="shared" si="27"/>
        <v>88</v>
      </c>
      <c r="F180" s="32"/>
      <c r="G180" s="46"/>
      <c r="H180" s="47">
        <f t="shared" si="15"/>
        <v>0</v>
      </c>
      <c r="I180" s="40"/>
      <c r="J180" s="27">
        <f t="shared" si="28"/>
        <v>70</v>
      </c>
      <c r="K180" s="32"/>
      <c r="L180" s="46">
        <f t="shared" si="16"/>
        <v>0</v>
      </c>
      <c r="M180" s="47">
        <f t="shared" si="18"/>
        <v>0</v>
      </c>
      <c r="N180" s="40"/>
      <c r="O180" s="27">
        <f t="shared" si="29"/>
        <v>38</v>
      </c>
      <c r="P180" s="32"/>
      <c r="Q180" s="46">
        <f t="shared" si="17"/>
        <v>0</v>
      </c>
      <c r="R180" s="47">
        <f t="shared" si="19"/>
        <v>0</v>
      </c>
      <c r="S180" s="23"/>
      <c r="ZV180" s="8"/>
    </row>
    <row r="181" spans="2:698" x14ac:dyDescent="0.25">
      <c r="B181" s="12" t="s">
        <v>408</v>
      </c>
      <c r="C181" s="13" t="s">
        <v>409</v>
      </c>
      <c r="D181" s="11" t="s">
        <v>3</v>
      </c>
      <c r="E181" s="27">
        <f t="shared" si="27"/>
        <v>88</v>
      </c>
      <c r="F181" s="32"/>
      <c r="G181" s="46"/>
      <c r="H181" s="47">
        <f t="shared" si="15"/>
        <v>0</v>
      </c>
      <c r="I181" s="40"/>
      <c r="J181" s="27">
        <f t="shared" si="28"/>
        <v>70</v>
      </c>
      <c r="K181" s="32"/>
      <c r="L181" s="46">
        <f t="shared" si="16"/>
        <v>0</v>
      </c>
      <c r="M181" s="47">
        <f t="shared" si="18"/>
        <v>0</v>
      </c>
      <c r="N181" s="40"/>
      <c r="O181" s="27">
        <f t="shared" si="29"/>
        <v>38</v>
      </c>
      <c r="P181" s="32"/>
      <c r="Q181" s="46">
        <f t="shared" si="17"/>
        <v>0</v>
      </c>
      <c r="R181" s="47">
        <f t="shared" si="19"/>
        <v>0</v>
      </c>
      <c r="S181" s="23"/>
      <c r="ZV181" s="8"/>
    </row>
    <row r="182" spans="2:698" x14ac:dyDescent="0.25">
      <c r="B182" s="12" t="s">
        <v>410</v>
      </c>
      <c r="C182" s="13" t="s">
        <v>411</v>
      </c>
      <c r="D182" s="11" t="s">
        <v>3</v>
      </c>
      <c r="E182" s="27">
        <f t="shared" si="27"/>
        <v>88</v>
      </c>
      <c r="F182" s="32"/>
      <c r="G182" s="46"/>
      <c r="H182" s="47">
        <f t="shared" si="15"/>
        <v>0</v>
      </c>
      <c r="I182" s="40"/>
      <c r="J182" s="27">
        <f t="shared" si="28"/>
        <v>70</v>
      </c>
      <c r="K182" s="32"/>
      <c r="L182" s="46">
        <f t="shared" si="16"/>
        <v>0</v>
      </c>
      <c r="M182" s="47">
        <f t="shared" si="18"/>
        <v>0</v>
      </c>
      <c r="N182" s="40"/>
      <c r="O182" s="27">
        <f t="shared" si="29"/>
        <v>38</v>
      </c>
      <c r="P182" s="32"/>
      <c r="Q182" s="46">
        <f t="shared" si="17"/>
        <v>0</v>
      </c>
      <c r="R182" s="47">
        <f t="shared" si="19"/>
        <v>0</v>
      </c>
      <c r="S182" s="23"/>
      <c r="ZV182" s="8"/>
    </row>
    <row r="183" spans="2:698" x14ac:dyDescent="0.25">
      <c r="B183" s="12"/>
      <c r="C183" s="13"/>
      <c r="D183" s="11"/>
      <c r="E183" s="27"/>
      <c r="F183" s="32"/>
      <c r="G183" s="46"/>
      <c r="H183" s="47">
        <f t="shared" si="15"/>
        <v>0</v>
      </c>
      <c r="I183" s="40"/>
      <c r="J183" s="27"/>
      <c r="K183" s="32"/>
      <c r="L183" s="46">
        <f t="shared" si="16"/>
        <v>0</v>
      </c>
      <c r="M183" s="47">
        <f t="shared" si="18"/>
        <v>0</v>
      </c>
      <c r="N183" s="40"/>
      <c r="O183" s="27"/>
      <c r="P183" s="32"/>
      <c r="Q183" s="46">
        <f t="shared" si="17"/>
        <v>0</v>
      </c>
      <c r="R183" s="47">
        <f t="shared" si="19"/>
        <v>0</v>
      </c>
      <c r="S183" s="23"/>
      <c r="ZV183" s="8"/>
    </row>
    <row r="184" spans="2:698" x14ac:dyDescent="0.25">
      <c r="B184" s="12"/>
      <c r="C184" s="13" t="s">
        <v>412</v>
      </c>
      <c r="D184" s="11" t="s">
        <v>199</v>
      </c>
      <c r="E184" s="27">
        <v>11</v>
      </c>
      <c r="F184" s="32"/>
      <c r="G184" s="46"/>
      <c r="H184" s="47">
        <f t="shared" si="15"/>
        <v>0</v>
      </c>
      <c r="I184" s="40"/>
      <c r="J184" s="27">
        <v>60</v>
      </c>
      <c r="K184" s="32"/>
      <c r="L184" s="46">
        <f t="shared" si="16"/>
        <v>0</v>
      </c>
      <c r="M184" s="47">
        <f t="shared" si="18"/>
        <v>0</v>
      </c>
      <c r="N184" s="40"/>
      <c r="O184" s="27">
        <v>27</v>
      </c>
      <c r="P184" s="32"/>
      <c r="Q184" s="46">
        <f t="shared" si="17"/>
        <v>0</v>
      </c>
      <c r="R184" s="47">
        <f t="shared" si="19"/>
        <v>0</v>
      </c>
      <c r="S184" s="23"/>
      <c r="ZV184" s="8"/>
    </row>
    <row r="185" spans="2:698" x14ac:dyDescent="0.25">
      <c r="B185" s="12" t="s">
        <v>413</v>
      </c>
      <c r="C185" s="13" t="s">
        <v>414</v>
      </c>
      <c r="D185" s="11" t="s">
        <v>3</v>
      </c>
      <c r="E185" s="27">
        <f>ROUNDUP($E$184*5/5,0)</f>
        <v>11</v>
      </c>
      <c r="F185" s="32"/>
      <c r="G185" s="46"/>
      <c r="H185" s="47">
        <f t="shared" si="15"/>
        <v>0</v>
      </c>
      <c r="I185" s="40"/>
      <c r="J185" s="27">
        <f>ROUNDUP($J$184*5/5,0)</f>
        <v>60</v>
      </c>
      <c r="K185" s="32"/>
      <c r="L185" s="46">
        <f t="shared" si="16"/>
        <v>0</v>
      </c>
      <c r="M185" s="47">
        <f t="shared" si="18"/>
        <v>0</v>
      </c>
      <c r="N185" s="40"/>
      <c r="O185" s="27">
        <f>ROUNDUP($O$184*5/5,0)</f>
        <v>27</v>
      </c>
      <c r="P185" s="32"/>
      <c r="Q185" s="46">
        <f t="shared" si="17"/>
        <v>0</v>
      </c>
      <c r="R185" s="47">
        <f t="shared" si="19"/>
        <v>0</v>
      </c>
      <c r="S185" s="23"/>
      <c r="ZV185" s="8"/>
    </row>
    <row r="186" spans="2:698" x14ac:dyDescent="0.25">
      <c r="B186" s="12" t="s">
        <v>415</v>
      </c>
      <c r="C186" s="13" t="s">
        <v>416</v>
      </c>
      <c r="D186" s="11" t="s">
        <v>3</v>
      </c>
      <c r="E186" s="27">
        <f t="shared" ref="E186:E189" si="30">ROUNDUP($E$184*5/5,0)</f>
        <v>11</v>
      </c>
      <c r="F186" s="32"/>
      <c r="G186" s="46"/>
      <c r="H186" s="47">
        <f t="shared" si="15"/>
        <v>0</v>
      </c>
      <c r="I186" s="40"/>
      <c r="J186" s="27">
        <f t="shared" ref="J186:J189" si="31">ROUNDUP($J$184*5/5,0)</f>
        <v>60</v>
      </c>
      <c r="K186" s="32"/>
      <c r="L186" s="46">
        <f t="shared" si="16"/>
        <v>0</v>
      </c>
      <c r="M186" s="47">
        <f t="shared" si="18"/>
        <v>0</v>
      </c>
      <c r="N186" s="40"/>
      <c r="O186" s="27">
        <f t="shared" ref="O186:O189" si="32">ROUNDUP($O$184*5/5,0)</f>
        <v>27</v>
      </c>
      <c r="P186" s="32"/>
      <c r="Q186" s="46">
        <f t="shared" si="17"/>
        <v>0</v>
      </c>
      <c r="R186" s="47">
        <f t="shared" si="19"/>
        <v>0</v>
      </c>
      <c r="S186" s="23"/>
      <c r="ZV186" s="8"/>
    </row>
    <row r="187" spans="2:698" x14ac:dyDescent="0.25">
      <c r="B187" s="12" t="s">
        <v>417</v>
      </c>
      <c r="C187" s="13" t="s">
        <v>418</v>
      </c>
      <c r="D187" s="11" t="s">
        <v>3</v>
      </c>
      <c r="E187" s="27">
        <f t="shared" si="30"/>
        <v>11</v>
      </c>
      <c r="F187" s="32"/>
      <c r="G187" s="46"/>
      <c r="H187" s="47">
        <f t="shared" si="15"/>
        <v>0</v>
      </c>
      <c r="I187" s="40"/>
      <c r="J187" s="27">
        <f t="shared" si="31"/>
        <v>60</v>
      </c>
      <c r="K187" s="32"/>
      <c r="L187" s="46">
        <f t="shared" si="16"/>
        <v>0</v>
      </c>
      <c r="M187" s="47">
        <f t="shared" si="18"/>
        <v>0</v>
      </c>
      <c r="N187" s="40"/>
      <c r="O187" s="27">
        <f t="shared" si="32"/>
        <v>27</v>
      </c>
      <c r="P187" s="32"/>
      <c r="Q187" s="46">
        <f t="shared" si="17"/>
        <v>0</v>
      </c>
      <c r="R187" s="47">
        <f t="shared" si="19"/>
        <v>0</v>
      </c>
      <c r="S187" s="23"/>
      <c r="ZV187" s="8"/>
    </row>
    <row r="188" spans="2:698" x14ac:dyDescent="0.25">
      <c r="B188" s="12" t="s">
        <v>419</v>
      </c>
      <c r="C188" s="13" t="s">
        <v>420</v>
      </c>
      <c r="D188" s="11" t="s">
        <v>3</v>
      </c>
      <c r="E188" s="27">
        <f t="shared" si="30"/>
        <v>11</v>
      </c>
      <c r="F188" s="32"/>
      <c r="G188" s="46"/>
      <c r="H188" s="47">
        <f t="shared" si="15"/>
        <v>0</v>
      </c>
      <c r="I188" s="40"/>
      <c r="J188" s="27">
        <f t="shared" si="31"/>
        <v>60</v>
      </c>
      <c r="K188" s="32"/>
      <c r="L188" s="46">
        <f t="shared" si="16"/>
        <v>0</v>
      </c>
      <c r="M188" s="47">
        <f t="shared" si="18"/>
        <v>0</v>
      </c>
      <c r="N188" s="40"/>
      <c r="O188" s="27">
        <f t="shared" si="32"/>
        <v>27</v>
      </c>
      <c r="P188" s="32"/>
      <c r="Q188" s="46">
        <f t="shared" si="17"/>
        <v>0</v>
      </c>
      <c r="R188" s="47">
        <f t="shared" si="19"/>
        <v>0</v>
      </c>
      <c r="S188" s="23"/>
      <c r="ZV188" s="8"/>
    </row>
    <row r="189" spans="2:698" x14ac:dyDescent="0.25">
      <c r="B189" s="12" t="s">
        <v>421</v>
      </c>
      <c r="C189" s="13" t="s">
        <v>422</v>
      </c>
      <c r="D189" s="11" t="s">
        <v>3</v>
      </c>
      <c r="E189" s="27">
        <f t="shared" si="30"/>
        <v>11</v>
      </c>
      <c r="F189" s="32"/>
      <c r="G189" s="46"/>
      <c r="H189" s="47">
        <f t="shared" si="15"/>
        <v>0</v>
      </c>
      <c r="I189" s="40"/>
      <c r="J189" s="27">
        <f t="shared" si="31"/>
        <v>60</v>
      </c>
      <c r="K189" s="32"/>
      <c r="L189" s="46">
        <f t="shared" si="16"/>
        <v>0</v>
      </c>
      <c r="M189" s="47">
        <f t="shared" si="18"/>
        <v>0</v>
      </c>
      <c r="N189" s="40"/>
      <c r="O189" s="27">
        <f t="shared" si="32"/>
        <v>27</v>
      </c>
      <c r="P189" s="32"/>
      <c r="Q189" s="46">
        <f t="shared" si="17"/>
        <v>0</v>
      </c>
      <c r="R189" s="47">
        <f t="shared" si="19"/>
        <v>0</v>
      </c>
      <c r="S189" s="23"/>
      <c r="ZV189" s="8"/>
    </row>
    <row r="190" spans="2:698" x14ac:dyDescent="0.25">
      <c r="B190" s="12"/>
      <c r="C190" s="13"/>
      <c r="D190" s="11"/>
      <c r="E190" s="27"/>
      <c r="F190" s="32"/>
      <c r="G190" s="46"/>
      <c r="H190" s="47">
        <f t="shared" si="15"/>
        <v>0</v>
      </c>
      <c r="I190" s="40"/>
      <c r="J190" s="27"/>
      <c r="K190" s="32"/>
      <c r="L190" s="46">
        <f t="shared" si="16"/>
        <v>0</v>
      </c>
      <c r="M190" s="47">
        <f t="shared" si="18"/>
        <v>0</v>
      </c>
      <c r="N190" s="40"/>
      <c r="O190" s="27"/>
      <c r="P190" s="32"/>
      <c r="Q190" s="46">
        <f t="shared" si="17"/>
        <v>0</v>
      </c>
      <c r="R190" s="47">
        <f t="shared" si="19"/>
        <v>0</v>
      </c>
      <c r="S190" s="23"/>
      <c r="ZV190" s="8"/>
    </row>
    <row r="191" spans="2:698" x14ac:dyDescent="0.25">
      <c r="B191" s="12"/>
      <c r="C191" s="13" t="s">
        <v>423</v>
      </c>
      <c r="D191" s="11" t="s">
        <v>199</v>
      </c>
      <c r="E191" s="27">
        <v>38</v>
      </c>
      <c r="F191" s="32"/>
      <c r="G191" s="46"/>
      <c r="H191" s="47">
        <f t="shared" si="15"/>
        <v>0</v>
      </c>
      <c r="I191" s="40"/>
      <c r="J191" s="27">
        <v>261</v>
      </c>
      <c r="K191" s="32"/>
      <c r="L191" s="46">
        <f t="shared" si="16"/>
        <v>0</v>
      </c>
      <c r="M191" s="47">
        <f t="shared" si="18"/>
        <v>0</v>
      </c>
      <c r="N191" s="40"/>
      <c r="O191" s="27">
        <v>0</v>
      </c>
      <c r="P191" s="32"/>
      <c r="Q191" s="46">
        <f t="shared" si="17"/>
        <v>0</v>
      </c>
      <c r="R191" s="47">
        <f t="shared" si="19"/>
        <v>0</v>
      </c>
      <c r="S191" s="23"/>
      <c r="ZV191" s="8"/>
    </row>
    <row r="192" spans="2:698" x14ac:dyDescent="0.25">
      <c r="B192" s="12" t="s">
        <v>424</v>
      </c>
      <c r="C192" s="13" t="s">
        <v>425</v>
      </c>
      <c r="D192" s="11" t="s">
        <v>3</v>
      </c>
      <c r="E192" s="27">
        <f>ROUNDUP($E$191*5/5,0)</f>
        <v>38</v>
      </c>
      <c r="F192" s="32"/>
      <c r="G192" s="46"/>
      <c r="H192" s="47">
        <f t="shared" si="15"/>
        <v>0</v>
      </c>
      <c r="I192" s="40"/>
      <c r="J192" s="27">
        <f>ROUNDUP($J$191*5/5,0)</f>
        <v>261</v>
      </c>
      <c r="K192" s="32"/>
      <c r="L192" s="46">
        <f t="shared" si="16"/>
        <v>0</v>
      </c>
      <c r="M192" s="47">
        <f t="shared" si="18"/>
        <v>0</v>
      </c>
      <c r="N192" s="40"/>
      <c r="O192" s="27">
        <f>ROUNDUP($O$191*5/5,0)</f>
        <v>0</v>
      </c>
      <c r="P192" s="32"/>
      <c r="Q192" s="46">
        <f t="shared" si="17"/>
        <v>0</v>
      </c>
      <c r="R192" s="47">
        <f t="shared" si="19"/>
        <v>0</v>
      </c>
      <c r="S192" s="23"/>
      <c r="ZV192" s="8"/>
    </row>
    <row r="193" spans="2:698" x14ac:dyDescent="0.25">
      <c r="B193" s="12" t="s">
        <v>426</v>
      </c>
      <c r="C193" s="13" t="s">
        <v>427</v>
      </c>
      <c r="D193" s="11" t="s">
        <v>3</v>
      </c>
      <c r="E193" s="27">
        <f t="shared" ref="E193:E196" si="33">ROUNDUP($E$191*5/5,0)</f>
        <v>38</v>
      </c>
      <c r="F193" s="32"/>
      <c r="G193" s="46"/>
      <c r="H193" s="47">
        <f t="shared" si="15"/>
        <v>0</v>
      </c>
      <c r="I193" s="40"/>
      <c r="J193" s="27">
        <f t="shared" ref="J193:J196" si="34">ROUNDUP($J$191*5/5,0)</f>
        <v>261</v>
      </c>
      <c r="K193" s="32"/>
      <c r="L193" s="46">
        <f t="shared" si="16"/>
        <v>0</v>
      </c>
      <c r="M193" s="47">
        <f t="shared" si="18"/>
        <v>0</v>
      </c>
      <c r="N193" s="40"/>
      <c r="O193" s="27">
        <f t="shared" ref="O193:O196" si="35">ROUNDUP($O$191*5/5,0)</f>
        <v>0</v>
      </c>
      <c r="P193" s="32"/>
      <c r="Q193" s="46">
        <f t="shared" si="17"/>
        <v>0</v>
      </c>
      <c r="R193" s="47">
        <f t="shared" si="19"/>
        <v>0</v>
      </c>
      <c r="S193" s="23"/>
      <c r="ZV193" s="8"/>
    </row>
    <row r="194" spans="2:698" x14ac:dyDescent="0.25">
      <c r="B194" s="12" t="s">
        <v>428</v>
      </c>
      <c r="C194" s="13" t="s">
        <v>429</v>
      </c>
      <c r="D194" s="11" t="s">
        <v>3</v>
      </c>
      <c r="E194" s="27">
        <f t="shared" si="33"/>
        <v>38</v>
      </c>
      <c r="F194" s="32"/>
      <c r="G194" s="46"/>
      <c r="H194" s="47">
        <f t="shared" si="15"/>
        <v>0</v>
      </c>
      <c r="I194" s="40"/>
      <c r="J194" s="27">
        <f t="shared" si="34"/>
        <v>261</v>
      </c>
      <c r="K194" s="32"/>
      <c r="L194" s="46">
        <f t="shared" si="16"/>
        <v>0</v>
      </c>
      <c r="M194" s="47">
        <f t="shared" si="18"/>
        <v>0</v>
      </c>
      <c r="N194" s="40"/>
      <c r="O194" s="27">
        <f t="shared" si="35"/>
        <v>0</v>
      </c>
      <c r="P194" s="32"/>
      <c r="Q194" s="46">
        <f t="shared" si="17"/>
        <v>0</v>
      </c>
      <c r="R194" s="47">
        <f t="shared" si="19"/>
        <v>0</v>
      </c>
      <c r="S194" s="23"/>
      <c r="ZV194" s="8"/>
    </row>
    <row r="195" spans="2:698" x14ac:dyDescent="0.25">
      <c r="B195" s="12" t="s">
        <v>430</v>
      </c>
      <c r="C195" s="13" t="s">
        <v>431</v>
      </c>
      <c r="D195" s="11" t="s">
        <v>3</v>
      </c>
      <c r="E195" s="27">
        <f t="shared" si="33"/>
        <v>38</v>
      </c>
      <c r="F195" s="32"/>
      <c r="G195" s="46"/>
      <c r="H195" s="47">
        <f t="shared" si="15"/>
        <v>0</v>
      </c>
      <c r="I195" s="40"/>
      <c r="J195" s="27">
        <f t="shared" si="34"/>
        <v>261</v>
      </c>
      <c r="K195" s="32"/>
      <c r="L195" s="46">
        <f t="shared" si="16"/>
        <v>0</v>
      </c>
      <c r="M195" s="47">
        <f t="shared" si="18"/>
        <v>0</v>
      </c>
      <c r="N195" s="40"/>
      <c r="O195" s="27">
        <f t="shared" si="35"/>
        <v>0</v>
      </c>
      <c r="P195" s="32"/>
      <c r="Q195" s="46">
        <f t="shared" si="17"/>
        <v>0</v>
      </c>
      <c r="R195" s="47">
        <f t="shared" si="19"/>
        <v>0</v>
      </c>
      <c r="S195" s="23"/>
      <c r="ZV195" s="8"/>
    </row>
    <row r="196" spans="2:698" x14ac:dyDescent="0.25">
      <c r="B196" s="12" t="s">
        <v>432</v>
      </c>
      <c r="C196" s="13" t="s">
        <v>433</v>
      </c>
      <c r="D196" s="11" t="s">
        <v>3</v>
      </c>
      <c r="E196" s="27">
        <f t="shared" si="33"/>
        <v>38</v>
      </c>
      <c r="F196" s="32"/>
      <c r="G196" s="46"/>
      <c r="H196" s="47">
        <f t="shared" si="15"/>
        <v>0</v>
      </c>
      <c r="I196" s="40"/>
      <c r="J196" s="27">
        <f t="shared" si="34"/>
        <v>261</v>
      </c>
      <c r="K196" s="32"/>
      <c r="L196" s="46">
        <f t="shared" si="16"/>
        <v>0</v>
      </c>
      <c r="M196" s="47">
        <f t="shared" si="18"/>
        <v>0</v>
      </c>
      <c r="N196" s="40"/>
      <c r="O196" s="27">
        <f t="shared" si="35"/>
        <v>0</v>
      </c>
      <c r="P196" s="32"/>
      <c r="Q196" s="46">
        <f t="shared" si="17"/>
        <v>0</v>
      </c>
      <c r="R196" s="47">
        <f t="shared" si="19"/>
        <v>0</v>
      </c>
      <c r="S196" s="23"/>
      <c r="ZV196" s="8"/>
    </row>
    <row r="197" spans="2:698" x14ac:dyDescent="0.25">
      <c r="B197" s="12"/>
      <c r="C197" s="13"/>
      <c r="D197" s="11"/>
      <c r="E197" s="27"/>
      <c r="F197" s="32"/>
      <c r="G197" s="46"/>
      <c r="H197" s="47">
        <f t="shared" si="15"/>
        <v>0</v>
      </c>
      <c r="I197" s="40"/>
      <c r="J197" s="27"/>
      <c r="K197" s="32"/>
      <c r="L197" s="46">
        <f t="shared" si="16"/>
        <v>0</v>
      </c>
      <c r="M197" s="47">
        <f t="shared" si="18"/>
        <v>0</v>
      </c>
      <c r="N197" s="40"/>
      <c r="O197" s="27"/>
      <c r="P197" s="32"/>
      <c r="Q197" s="46">
        <f t="shared" si="17"/>
        <v>0</v>
      </c>
      <c r="R197" s="47">
        <f t="shared" si="19"/>
        <v>0</v>
      </c>
      <c r="S197" s="23"/>
      <c r="ZV197" s="8"/>
    </row>
    <row r="198" spans="2:698" x14ac:dyDescent="0.25">
      <c r="B198" s="12"/>
      <c r="C198" s="13" t="s">
        <v>434</v>
      </c>
      <c r="D198" s="11" t="s">
        <v>199</v>
      </c>
      <c r="E198" s="27">
        <v>0</v>
      </c>
      <c r="F198" s="32"/>
      <c r="G198" s="46"/>
      <c r="H198" s="47">
        <f t="shared" si="15"/>
        <v>0</v>
      </c>
      <c r="I198" s="40"/>
      <c r="J198" s="27">
        <v>21</v>
      </c>
      <c r="K198" s="32"/>
      <c r="L198" s="46">
        <f t="shared" si="16"/>
        <v>0</v>
      </c>
      <c r="M198" s="47">
        <f t="shared" si="18"/>
        <v>0</v>
      </c>
      <c r="N198" s="40"/>
      <c r="O198" s="27">
        <v>22</v>
      </c>
      <c r="P198" s="32"/>
      <c r="Q198" s="46">
        <f t="shared" si="17"/>
        <v>0</v>
      </c>
      <c r="R198" s="47">
        <f t="shared" si="19"/>
        <v>0</v>
      </c>
      <c r="S198" s="23"/>
      <c r="ZV198" s="8"/>
    </row>
    <row r="199" spans="2:698" x14ac:dyDescent="0.25">
      <c r="B199" s="12" t="s">
        <v>435</v>
      </c>
      <c r="C199" s="13" t="s">
        <v>436</v>
      </c>
      <c r="D199" s="11" t="s">
        <v>3</v>
      </c>
      <c r="E199" s="27">
        <f>ROUNDUP($E$198*5/6,0)</f>
        <v>0</v>
      </c>
      <c r="F199" s="32"/>
      <c r="G199" s="46"/>
      <c r="H199" s="47">
        <f t="shared" si="15"/>
        <v>0</v>
      </c>
      <c r="I199" s="40"/>
      <c r="J199" s="27">
        <f>ROUNDUP($J$198*5/6,0)</f>
        <v>18</v>
      </c>
      <c r="K199" s="32"/>
      <c r="L199" s="46">
        <f t="shared" si="16"/>
        <v>0</v>
      </c>
      <c r="M199" s="47">
        <f t="shared" si="18"/>
        <v>0</v>
      </c>
      <c r="N199" s="40"/>
      <c r="O199" s="27">
        <f>ROUNDUP($O$198*5/6,0)</f>
        <v>19</v>
      </c>
      <c r="P199" s="32"/>
      <c r="Q199" s="46">
        <f t="shared" si="17"/>
        <v>0</v>
      </c>
      <c r="R199" s="47">
        <f t="shared" si="19"/>
        <v>0</v>
      </c>
      <c r="S199" s="23"/>
      <c r="ZV199" s="8"/>
    </row>
    <row r="200" spans="2:698" x14ac:dyDescent="0.25">
      <c r="B200" s="12" t="s">
        <v>437</v>
      </c>
      <c r="C200" s="13" t="s">
        <v>438</v>
      </c>
      <c r="D200" s="11" t="s">
        <v>3</v>
      </c>
      <c r="E200" s="27">
        <f t="shared" ref="E200:E204" si="36">ROUNDUP($E$198*5/6,0)</f>
        <v>0</v>
      </c>
      <c r="F200" s="32"/>
      <c r="G200" s="46"/>
      <c r="H200" s="47">
        <f t="shared" si="15"/>
        <v>0</v>
      </c>
      <c r="I200" s="40"/>
      <c r="J200" s="27">
        <f t="shared" ref="J200:J204" si="37">ROUNDUP($J$198*5/6,0)</f>
        <v>18</v>
      </c>
      <c r="K200" s="32"/>
      <c r="L200" s="46">
        <f t="shared" si="16"/>
        <v>0</v>
      </c>
      <c r="M200" s="47">
        <f t="shared" si="18"/>
        <v>0</v>
      </c>
      <c r="N200" s="40"/>
      <c r="O200" s="27">
        <f t="shared" ref="O200:O204" si="38">ROUNDUP($O$198*5/6,0)</f>
        <v>19</v>
      </c>
      <c r="P200" s="32"/>
      <c r="Q200" s="46">
        <f t="shared" si="17"/>
        <v>0</v>
      </c>
      <c r="R200" s="47">
        <f t="shared" si="19"/>
        <v>0</v>
      </c>
      <c r="S200" s="23"/>
      <c r="ZV200" s="8"/>
    </row>
    <row r="201" spans="2:698" x14ac:dyDescent="0.25">
      <c r="B201" s="12" t="s">
        <v>439</v>
      </c>
      <c r="C201" s="13" t="s">
        <v>440</v>
      </c>
      <c r="D201" s="11" t="s">
        <v>3</v>
      </c>
      <c r="E201" s="27">
        <f t="shared" si="36"/>
        <v>0</v>
      </c>
      <c r="F201" s="32"/>
      <c r="G201" s="46"/>
      <c r="H201" s="47">
        <f t="shared" si="15"/>
        <v>0</v>
      </c>
      <c r="I201" s="40"/>
      <c r="J201" s="27">
        <f t="shared" si="37"/>
        <v>18</v>
      </c>
      <c r="K201" s="32"/>
      <c r="L201" s="46">
        <f t="shared" si="16"/>
        <v>0</v>
      </c>
      <c r="M201" s="47">
        <f t="shared" si="18"/>
        <v>0</v>
      </c>
      <c r="N201" s="40"/>
      <c r="O201" s="27">
        <f t="shared" si="38"/>
        <v>19</v>
      </c>
      <c r="P201" s="32"/>
      <c r="Q201" s="46">
        <f t="shared" si="17"/>
        <v>0</v>
      </c>
      <c r="R201" s="47">
        <f t="shared" si="19"/>
        <v>0</v>
      </c>
      <c r="S201" s="23"/>
      <c r="ZV201" s="8"/>
    </row>
    <row r="202" spans="2:698" x14ac:dyDescent="0.25">
      <c r="B202" s="12" t="s">
        <v>441</v>
      </c>
      <c r="C202" s="13" t="s">
        <v>442</v>
      </c>
      <c r="D202" s="11" t="s">
        <v>3</v>
      </c>
      <c r="E202" s="27">
        <f t="shared" si="36"/>
        <v>0</v>
      </c>
      <c r="F202" s="32"/>
      <c r="G202" s="46"/>
      <c r="H202" s="47">
        <f t="shared" si="15"/>
        <v>0</v>
      </c>
      <c r="I202" s="40"/>
      <c r="J202" s="27">
        <f t="shared" si="37"/>
        <v>18</v>
      </c>
      <c r="K202" s="32"/>
      <c r="L202" s="46">
        <f t="shared" si="16"/>
        <v>0</v>
      </c>
      <c r="M202" s="47">
        <f t="shared" si="18"/>
        <v>0</v>
      </c>
      <c r="N202" s="40"/>
      <c r="O202" s="27">
        <f t="shared" si="38"/>
        <v>19</v>
      </c>
      <c r="P202" s="32"/>
      <c r="Q202" s="46">
        <f t="shared" si="17"/>
        <v>0</v>
      </c>
      <c r="R202" s="47">
        <f t="shared" si="19"/>
        <v>0</v>
      </c>
      <c r="S202" s="23"/>
      <c r="ZV202" s="8"/>
    </row>
    <row r="203" spans="2:698" x14ac:dyDescent="0.25">
      <c r="B203" s="12" t="s">
        <v>443</v>
      </c>
      <c r="C203" s="13" t="s">
        <v>444</v>
      </c>
      <c r="D203" s="11" t="s">
        <v>3</v>
      </c>
      <c r="E203" s="27">
        <f t="shared" si="36"/>
        <v>0</v>
      </c>
      <c r="F203" s="32"/>
      <c r="G203" s="46"/>
      <c r="H203" s="47">
        <f t="shared" si="15"/>
        <v>0</v>
      </c>
      <c r="I203" s="40"/>
      <c r="J203" s="27">
        <f t="shared" si="37"/>
        <v>18</v>
      </c>
      <c r="K203" s="32"/>
      <c r="L203" s="46">
        <f t="shared" si="16"/>
        <v>0</v>
      </c>
      <c r="M203" s="47">
        <f t="shared" si="18"/>
        <v>0</v>
      </c>
      <c r="N203" s="40"/>
      <c r="O203" s="27">
        <f t="shared" si="38"/>
        <v>19</v>
      </c>
      <c r="P203" s="32"/>
      <c r="Q203" s="46">
        <f t="shared" si="17"/>
        <v>0</v>
      </c>
      <c r="R203" s="47">
        <f t="shared" si="19"/>
        <v>0</v>
      </c>
      <c r="S203" s="23"/>
      <c r="ZV203" s="8"/>
    </row>
    <row r="204" spans="2:698" x14ac:dyDescent="0.25">
      <c r="B204" s="12" t="s">
        <v>445</v>
      </c>
      <c r="C204" s="13" t="s">
        <v>446</v>
      </c>
      <c r="D204" s="11" t="s">
        <v>3</v>
      </c>
      <c r="E204" s="27">
        <f t="shared" si="36"/>
        <v>0</v>
      </c>
      <c r="F204" s="32"/>
      <c r="G204" s="46"/>
      <c r="H204" s="47">
        <f t="shared" si="15"/>
        <v>0</v>
      </c>
      <c r="I204" s="40"/>
      <c r="J204" s="27">
        <f t="shared" si="37"/>
        <v>18</v>
      </c>
      <c r="K204" s="32"/>
      <c r="L204" s="46">
        <f t="shared" si="16"/>
        <v>0</v>
      </c>
      <c r="M204" s="47">
        <f t="shared" si="18"/>
        <v>0</v>
      </c>
      <c r="N204" s="40"/>
      <c r="O204" s="27">
        <f t="shared" si="38"/>
        <v>19</v>
      </c>
      <c r="P204" s="32"/>
      <c r="Q204" s="46">
        <f t="shared" si="17"/>
        <v>0</v>
      </c>
      <c r="R204" s="47">
        <f t="shared" si="19"/>
        <v>0</v>
      </c>
      <c r="S204" s="23"/>
      <c r="ZV204" s="8"/>
    </row>
    <row r="205" spans="2:698" x14ac:dyDescent="0.25">
      <c r="B205" s="12" t="s">
        <v>447</v>
      </c>
      <c r="C205" s="13" t="s">
        <v>448</v>
      </c>
      <c r="D205" s="11" t="s">
        <v>3</v>
      </c>
      <c r="E205" s="27">
        <f>ROUNDUP($E$198*5,0)</f>
        <v>0</v>
      </c>
      <c r="F205" s="32"/>
      <c r="G205" s="46"/>
      <c r="H205" s="47">
        <f t="shared" si="15"/>
        <v>0</v>
      </c>
      <c r="I205" s="40"/>
      <c r="J205" s="27">
        <f>J198*5</f>
        <v>105</v>
      </c>
      <c r="K205" s="32"/>
      <c r="L205" s="46">
        <f t="shared" si="16"/>
        <v>0</v>
      </c>
      <c r="M205" s="47">
        <f t="shared" si="18"/>
        <v>0</v>
      </c>
      <c r="N205" s="40"/>
      <c r="O205" s="27">
        <f>O198*5</f>
        <v>110</v>
      </c>
      <c r="P205" s="32"/>
      <c r="Q205" s="46">
        <f t="shared" si="17"/>
        <v>0</v>
      </c>
      <c r="R205" s="47">
        <f t="shared" si="19"/>
        <v>0</v>
      </c>
      <c r="S205" s="23"/>
      <c r="ZV205" s="8"/>
    </row>
    <row r="206" spans="2:698" x14ac:dyDescent="0.25">
      <c r="B206" s="12"/>
      <c r="C206" s="13"/>
      <c r="D206" s="11"/>
      <c r="E206" s="27"/>
      <c r="F206" s="32"/>
      <c r="G206" s="46"/>
      <c r="H206" s="47">
        <f t="shared" si="15"/>
        <v>0</v>
      </c>
      <c r="I206" s="40"/>
      <c r="J206" s="27"/>
      <c r="K206" s="32"/>
      <c r="L206" s="46">
        <f t="shared" si="16"/>
        <v>0</v>
      </c>
      <c r="M206" s="47">
        <f t="shared" si="18"/>
        <v>0</v>
      </c>
      <c r="N206" s="40"/>
      <c r="O206" s="27"/>
      <c r="P206" s="32"/>
      <c r="Q206" s="46">
        <f t="shared" si="17"/>
        <v>0</v>
      </c>
      <c r="R206" s="47">
        <f t="shared" si="19"/>
        <v>0</v>
      </c>
      <c r="S206" s="23"/>
      <c r="ZV206" s="8"/>
    </row>
    <row r="207" spans="2:698" x14ac:dyDescent="0.25">
      <c r="B207" s="12"/>
      <c r="C207" s="13" t="s">
        <v>449</v>
      </c>
      <c r="D207" s="11" t="s">
        <v>199</v>
      </c>
      <c r="E207" s="27">
        <v>0</v>
      </c>
      <c r="F207" s="32"/>
      <c r="G207" s="46"/>
      <c r="H207" s="47">
        <f t="shared" si="15"/>
        <v>0</v>
      </c>
      <c r="I207" s="40"/>
      <c r="J207" s="27">
        <v>0</v>
      </c>
      <c r="K207" s="32"/>
      <c r="L207" s="46">
        <f t="shared" si="16"/>
        <v>0</v>
      </c>
      <c r="M207" s="47">
        <f t="shared" si="18"/>
        <v>0</v>
      </c>
      <c r="N207" s="40"/>
      <c r="O207" s="27">
        <v>10</v>
      </c>
      <c r="P207" s="32"/>
      <c r="Q207" s="46">
        <f t="shared" si="17"/>
        <v>0</v>
      </c>
      <c r="R207" s="47">
        <f t="shared" si="19"/>
        <v>0</v>
      </c>
      <c r="S207" s="23"/>
      <c r="ZV207" s="8"/>
    </row>
    <row r="208" spans="2:698" x14ac:dyDescent="0.25">
      <c r="B208" s="12" t="s">
        <v>447</v>
      </c>
      <c r="C208" s="13" t="s">
        <v>450</v>
      </c>
      <c r="D208" s="11" t="s">
        <v>3</v>
      </c>
      <c r="E208" s="27">
        <f>ROUNDUP($E$207*5/4,0)</f>
        <v>0</v>
      </c>
      <c r="F208" s="32"/>
      <c r="G208" s="46"/>
      <c r="H208" s="47">
        <f t="shared" si="15"/>
        <v>0</v>
      </c>
      <c r="I208" s="40"/>
      <c r="J208" s="27">
        <f>ROUNDUP($J$207*5/4,0)</f>
        <v>0</v>
      </c>
      <c r="K208" s="32"/>
      <c r="L208" s="46">
        <f t="shared" si="16"/>
        <v>0</v>
      </c>
      <c r="M208" s="47">
        <f t="shared" si="18"/>
        <v>0</v>
      </c>
      <c r="N208" s="40"/>
      <c r="O208" s="27">
        <f>ROUNDUP($O$207*5/4,0)</f>
        <v>13</v>
      </c>
      <c r="P208" s="32"/>
      <c r="Q208" s="46">
        <f t="shared" si="17"/>
        <v>0</v>
      </c>
      <c r="R208" s="47">
        <f t="shared" si="19"/>
        <v>0</v>
      </c>
      <c r="S208" s="23"/>
      <c r="ZV208" s="8"/>
    </row>
    <row r="209" spans="2:698" x14ac:dyDescent="0.25">
      <c r="B209" s="12" t="s">
        <v>451</v>
      </c>
      <c r="C209" s="13" t="s">
        <v>452</v>
      </c>
      <c r="D209" s="11" t="s">
        <v>3</v>
      </c>
      <c r="E209" s="27">
        <f t="shared" ref="E209:E211" si="39">ROUNDUP($E$207*5/4,0)</f>
        <v>0</v>
      </c>
      <c r="F209" s="32"/>
      <c r="G209" s="46"/>
      <c r="H209" s="47">
        <f t="shared" si="15"/>
        <v>0</v>
      </c>
      <c r="I209" s="40"/>
      <c r="J209" s="27">
        <f t="shared" ref="J209:J211" si="40">ROUNDUP($J$207*5/4,0)</f>
        <v>0</v>
      </c>
      <c r="K209" s="32"/>
      <c r="L209" s="46">
        <f t="shared" si="16"/>
        <v>0</v>
      </c>
      <c r="M209" s="47">
        <f t="shared" si="18"/>
        <v>0</v>
      </c>
      <c r="N209" s="40"/>
      <c r="O209" s="27">
        <f t="shared" ref="O209:O211" si="41">ROUNDUP($O$207*5/4,0)</f>
        <v>13</v>
      </c>
      <c r="P209" s="32"/>
      <c r="Q209" s="46">
        <f t="shared" si="17"/>
        <v>0</v>
      </c>
      <c r="R209" s="47">
        <f t="shared" si="19"/>
        <v>0</v>
      </c>
      <c r="S209" s="23"/>
      <c r="ZV209" s="8"/>
    </row>
    <row r="210" spans="2:698" x14ac:dyDescent="0.25">
      <c r="B210" s="12" t="s">
        <v>453</v>
      </c>
      <c r="C210" s="13" t="s">
        <v>454</v>
      </c>
      <c r="D210" s="11" t="s">
        <v>3</v>
      </c>
      <c r="E210" s="27">
        <f t="shared" si="39"/>
        <v>0</v>
      </c>
      <c r="F210" s="32"/>
      <c r="G210" s="46"/>
      <c r="H210" s="47">
        <f t="shared" si="15"/>
        <v>0</v>
      </c>
      <c r="I210" s="40"/>
      <c r="J210" s="27">
        <f t="shared" si="40"/>
        <v>0</v>
      </c>
      <c r="K210" s="32"/>
      <c r="L210" s="46">
        <f t="shared" si="16"/>
        <v>0</v>
      </c>
      <c r="M210" s="47">
        <f t="shared" si="18"/>
        <v>0</v>
      </c>
      <c r="N210" s="40"/>
      <c r="O210" s="27">
        <f t="shared" si="41"/>
        <v>13</v>
      </c>
      <c r="P210" s="32"/>
      <c r="Q210" s="46">
        <f t="shared" si="17"/>
        <v>0</v>
      </c>
      <c r="R210" s="47">
        <f t="shared" si="19"/>
        <v>0</v>
      </c>
      <c r="S210" s="23"/>
      <c r="ZV210" s="8"/>
    </row>
    <row r="211" spans="2:698" x14ac:dyDescent="0.25">
      <c r="B211" s="12" t="s">
        <v>455</v>
      </c>
      <c r="C211" s="13" t="s">
        <v>456</v>
      </c>
      <c r="D211" s="11" t="s">
        <v>3</v>
      </c>
      <c r="E211" s="27">
        <f t="shared" si="39"/>
        <v>0</v>
      </c>
      <c r="F211" s="32"/>
      <c r="G211" s="46"/>
      <c r="H211" s="47">
        <f t="shared" si="15"/>
        <v>0</v>
      </c>
      <c r="I211" s="40"/>
      <c r="J211" s="27">
        <f t="shared" si="40"/>
        <v>0</v>
      </c>
      <c r="K211" s="32"/>
      <c r="L211" s="46">
        <f t="shared" si="16"/>
        <v>0</v>
      </c>
      <c r="M211" s="47">
        <f t="shared" si="18"/>
        <v>0</v>
      </c>
      <c r="N211" s="40"/>
      <c r="O211" s="27">
        <f t="shared" si="41"/>
        <v>13</v>
      </c>
      <c r="P211" s="32"/>
      <c r="Q211" s="46">
        <f t="shared" si="17"/>
        <v>0</v>
      </c>
      <c r="R211" s="47">
        <f t="shared" si="19"/>
        <v>0</v>
      </c>
      <c r="S211" s="23"/>
      <c r="ZV211" s="8"/>
    </row>
    <row r="212" spans="2:698" x14ac:dyDescent="0.25">
      <c r="B212" s="12" t="s">
        <v>457</v>
      </c>
      <c r="C212" s="13" t="s">
        <v>448</v>
      </c>
      <c r="D212" s="11" t="s">
        <v>3</v>
      </c>
      <c r="E212" s="27">
        <f>E207*5</f>
        <v>0</v>
      </c>
      <c r="F212" s="32"/>
      <c r="G212" s="46"/>
      <c r="H212" s="47">
        <f t="shared" si="15"/>
        <v>0</v>
      </c>
      <c r="I212" s="40"/>
      <c r="J212" s="27">
        <f>J207*5</f>
        <v>0</v>
      </c>
      <c r="K212" s="32"/>
      <c r="L212" s="46">
        <f t="shared" si="16"/>
        <v>0</v>
      </c>
      <c r="M212" s="47">
        <f t="shared" si="18"/>
        <v>0</v>
      </c>
      <c r="N212" s="40"/>
      <c r="O212" s="27">
        <f>O207*5</f>
        <v>50</v>
      </c>
      <c r="P212" s="32"/>
      <c r="Q212" s="46">
        <f t="shared" si="17"/>
        <v>0</v>
      </c>
      <c r="R212" s="47">
        <f t="shared" si="19"/>
        <v>0</v>
      </c>
      <c r="S212" s="23"/>
      <c r="ZV212" s="8"/>
    </row>
    <row r="213" spans="2:698" x14ac:dyDescent="0.25">
      <c r="B213" s="12"/>
      <c r="C213" s="13"/>
      <c r="D213" s="11"/>
      <c r="E213" s="27"/>
      <c r="F213" s="32"/>
      <c r="G213" s="46"/>
      <c r="H213" s="47">
        <f t="shared" si="15"/>
        <v>0</v>
      </c>
      <c r="I213" s="40"/>
      <c r="J213" s="27"/>
      <c r="K213" s="32"/>
      <c r="L213" s="46">
        <f t="shared" si="16"/>
        <v>0</v>
      </c>
      <c r="M213" s="47">
        <f t="shared" si="18"/>
        <v>0</v>
      </c>
      <c r="N213" s="40"/>
      <c r="O213" s="27"/>
      <c r="P213" s="32"/>
      <c r="Q213" s="46">
        <f t="shared" si="17"/>
        <v>0</v>
      </c>
      <c r="R213" s="47">
        <f t="shared" si="19"/>
        <v>0</v>
      </c>
      <c r="S213" s="23"/>
      <c r="ZV213" s="8"/>
    </row>
    <row r="214" spans="2:698" x14ac:dyDescent="0.25">
      <c r="B214" s="12"/>
      <c r="C214" s="13" t="s">
        <v>458</v>
      </c>
      <c r="D214" s="11" t="s">
        <v>199</v>
      </c>
      <c r="E214" s="27">
        <v>0</v>
      </c>
      <c r="F214" s="32"/>
      <c r="G214" s="46"/>
      <c r="H214" s="47">
        <f t="shared" si="15"/>
        <v>0</v>
      </c>
      <c r="I214" s="40"/>
      <c r="J214" s="27">
        <v>0</v>
      </c>
      <c r="K214" s="32"/>
      <c r="L214" s="46">
        <f t="shared" si="16"/>
        <v>0</v>
      </c>
      <c r="M214" s="47">
        <f t="shared" si="18"/>
        <v>0</v>
      </c>
      <c r="N214" s="40"/>
      <c r="O214" s="27">
        <v>26</v>
      </c>
      <c r="P214" s="32"/>
      <c r="Q214" s="46">
        <f t="shared" si="17"/>
        <v>0</v>
      </c>
      <c r="R214" s="47">
        <f t="shared" si="19"/>
        <v>0</v>
      </c>
      <c r="S214" s="23"/>
      <c r="ZV214" s="8"/>
    </row>
    <row r="215" spans="2:698" x14ac:dyDescent="0.25">
      <c r="B215" s="12" t="s">
        <v>459</v>
      </c>
      <c r="C215" s="13" t="s">
        <v>460</v>
      </c>
      <c r="D215" s="11" t="s">
        <v>3</v>
      </c>
      <c r="E215" s="27">
        <f>ROUNDUP($E$214*5/6,0)</f>
        <v>0</v>
      </c>
      <c r="F215" s="32"/>
      <c r="G215" s="46"/>
      <c r="H215" s="47">
        <f t="shared" si="15"/>
        <v>0</v>
      </c>
      <c r="I215" s="40"/>
      <c r="J215" s="27">
        <f>ROUNDUP($J$214*5/6,0)</f>
        <v>0</v>
      </c>
      <c r="K215" s="32"/>
      <c r="L215" s="46">
        <f t="shared" si="16"/>
        <v>0</v>
      </c>
      <c r="M215" s="47">
        <f t="shared" si="18"/>
        <v>0</v>
      </c>
      <c r="N215" s="40"/>
      <c r="O215" s="27">
        <f>ROUNDUP($O$214*5/6,0)</f>
        <v>22</v>
      </c>
      <c r="P215" s="32"/>
      <c r="Q215" s="46">
        <f t="shared" si="17"/>
        <v>0</v>
      </c>
      <c r="R215" s="47">
        <f t="shared" si="19"/>
        <v>0</v>
      </c>
      <c r="S215" s="23"/>
      <c r="ZV215" s="8"/>
    </row>
    <row r="216" spans="2:698" x14ac:dyDescent="0.25">
      <c r="B216" s="12" t="s">
        <v>461</v>
      </c>
      <c r="C216" s="13" t="s">
        <v>462</v>
      </c>
      <c r="D216" s="11" t="s">
        <v>3</v>
      </c>
      <c r="E216" s="27">
        <f t="shared" ref="E216:E219" si="42">ROUNDUP($E$214*5/6,0)</f>
        <v>0</v>
      </c>
      <c r="F216" s="32"/>
      <c r="G216" s="46"/>
      <c r="H216" s="47">
        <f t="shared" si="15"/>
        <v>0</v>
      </c>
      <c r="I216" s="40"/>
      <c r="J216" s="27">
        <f t="shared" ref="J216:J220" si="43">ROUNDUP($J$214*5/6,0)</f>
        <v>0</v>
      </c>
      <c r="K216" s="32"/>
      <c r="L216" s="46">
        <f t="shared" si="16"/>
        <v>0</v>
      </c>
      <c r="M216" s="47">
        <f t="shared" si="18"/>
        <v>0</v>
      </c>
      <c r="N216" s="40"/>
      <c r="O216" s="27">
        <f t="shared" ref="O216:O220" si="44">ROUNDUP($O$214*5/6,0)</f>
        <v>22</v>
      </c>
      <c r="P216" s="32"/>
      <c r="Q216" s="46">
        <f t="shared" si="17"/>
        <v>0</v>
      </c>
      <c r="R216" s="47">
        <f t="shared" si="19"/>
        <v>0</v>
      </c>
      <c r="S216" s="23"/>
      <c r="ZV216" s="8"/>
    </row>
    <row r="217" spans="2:698" x14ac:dyDescent="0.25">
      <c r="B217" s="12" t="s">
        <v>463</v>
      </c>
      <c r="C217" s="13" t="s">
        <v>464</v>
      </c>
      <c r="D217" s="11" t="s">
        <v>3</v>
      </c>
      <c r="E217" s="27">
        <f t="shared" si="42"/>
        <v>0</v>
      </c>
      <c r="F217" s="32"/>
      <c r="G217" s="46"/>
      <c r="H217" s="47">
        <f t="shared" si="15"/>
        <v>0</v>
      </c>
      <c r="I217" s="40"/>
      <c r="J217" s="27">
        <f t="shared" si="43"/>
        <v>0</v>
      </c>
      <c r="K217" s="32"/>
      <c r="L217" s="46">
        <f t="shared" si="16"/>
        <v>0</v>
      </c>
      <c r="M217" s="47">
        <f t="shared" si="18"/>
        <v>0</v>
      </c>
      <c r="N217" s="40"/>
      <c r="O217" s="27">
        <f t="shared" si="44"/>
        <v>22</v>
      </c>
      <c r="P217" s="32"/>
      <c r="Q217" s="46">
        <f t="shared" si="17"/>
        <v>0</v>
      </c>
      <c r="R217" s="47">
        <f t="shared" si="19"/>
        <v>0</v>
      </c>
      <c r="S217" s="23"/>
      <c r="ZV217" s="8"/>
    </row>
    <row r="218" spans="2:698" x14ac:dyDescent="0.25">
      <c r="B218" s="12" t="s">
        <v>465</v>
      </c>
      <c r="C218" s="13" t="s">
        <v>466</v>
      </c>
      <c r="D218" s="11" t="s">
        <v>3</v>
      </c>
      <c r="E218" s="27">
        <f t="shared" si="42"/>
        <v>0</v>
      </c>
      <c r="F218" s="32"/>
      <c r="G218" s="46"/>
      <c r="H218" s="47">
        <f t="shared" ref="H218:H266" si="45">G218*E218</f>
        <v>0</v>
      </c>
      <c r="I218" s="40"/>
      <c r="J218" s="27">
        <f t="shared" si="43"/>
        <v>0</v>
      </c>
      <c r="K218" s="32"/>
      <c r="L218" s="46">
        <f t="shared" si="16"/>
        <v>0</v>
      </c>
      <c r="M218" s="47">
        <f t="shared" si="18"/>
        <v>0</v>
      </c>
      <c r="N218" s="40"/>
      <c r="O218" s="27">
        <f t="shared" si="44"/>
        <v>22</v>
      </c>
      <c r="P218" s="32"/>
      <c r="Q218" s="46">
        <f t="shared" si="17"/>
        <v>0</v>
      </c>
      <c r="R218" s="47">
        <f t="shared" si="19"/>
        <v>0</v>
      </c>
      <c r="S218" s="23"/>
      <c r="ZV218" s="8"/>
    </row>
    <row r="219" spans="2:698" x14ac:dyDescent="0.25">
      <c r="B219" s="12" t="s">
        <v>467</v>
      </c>
      <c r="C219" s="13" t="s">
        <v>468</v>
      </c>
      <c r="D219" s="11" t="s">
        <v>3</v>
      </c>
      <c r="E219" s="27">
        <f t="shared" si="42"/>
        <v>0</v>
      </c>
      <c r="F219" s="32"/>
      <c r="G219" s="46"/>
      <c r="H219" s="47">
        <f t="shared" si="45"/>
        <v>0</v>
      </c>
      <c r="I219" s="40"/>
      <c r="J219" s="27">
        <f t="shared" si="43"/>
        <v>0</v>
      </c>
      <c r="K219" s="32"/>
      <c r="L219" s="46">
        <f t="shared" ref="L219:L265" si="46">G219</f>
        <v>0</v>
      </c>
      <c r="M219" s="47">
        <f t="shared" si="18"/>
        <v>0</v>
      </c>
      <c r="N219" s="40"/>
      <c r="O219" s="27">
        <f t="shared" si="44"/>
        <v>22</v>
      </c>
      <c r="P219" s="32"/>
      <c r="Q219" s="46">
        <f t="shared" ref="Q219:Q265" si="47">G219</f>
        <v>0</v>
      </c>
      <c r="R219" s="47">
        <f t="shared" si="19"/>
        <v>0</v>
      </c>
      <c r="S219" s="23"/>
      <c r="ZV219" s="8"/>
    </row>
    <row r="220" spans="2:698" x14ac:dyDescent="0.25">
      <c r="B220" s="12" t="s">
        <v>469</v>
      </c>
      <c r="C220" s="13" t="s">
        <v>470</v>
      </c>
      <c r="D220" s="11" t="s">
        <v>3</v>
      </c>
      <c r="E220" s="27">
        <f>ROUNDUP($E$214*5/6,0)</f>
        <v>0</v>
      </c>
      <c r="F220" s="32"/>
      <c r="G220" s="46"/>
      <c r="H220" s="47">
        <f t="shared" si="45"/>
        <v>0</v>
      </c>
      <c r="I220" s="40"/>
      <c r="J220" s="27">
        <f t="shared" si="43"/>
        <v>0</v>
      </c>
      <c r="K220" s="32"/>
      <c r="L220" s="46">
        <f t="shared" si="46"/>
        <v>0</v>
      </c>
      <c r="M220" s="47">
        <f t="shared" si="18"/>
        <v>0</v>
      </c>
      <c r="N220" s="40"/>
      <c r="O220" s="27">
        <f t="shared" si="44"/>
        <v>22</v>
      </c>
      <c r="P220" s="32"/>
      <c r="Q220" s="46">
        <f t="shared" si="47"/>
        <v>0</v>
      </c>
      <c r="R220" s="47">
        <f t="shared" si="19"/>
        <v>0</v>
      </c>
      <c r="S220" s="23"/>
      <c r="ZV220" s="8"/>
    </row>
    <row r="221" spans="2:698" x14ac:dyDescent="0.25">
      <c r="B221" s="12"/>
      <c r="C221" s="13"/>
      <c r="D221" s="11"/>
      <c r="E221" s="27"/>
      <c r="F221" s="32"/>
      <c r="G221" s="46"/>
      <c r="H221" s="47"/>
      <c r="I221" s="40"/>
      <c r="J221" s="27"/>
      <c r="K221" s="32"/>
      <c r="L221" s="46"/>
      <c r="M221" s="47"/>
      <c r="N221" s="40"/>
      <c r="O221" s="27"/>
      <c r="P221" s="32"/>
      <c r="Q221" s="46"/>
      <c r="R221" s="47"/>
      <c r="S221" s="23"/>
      <c r="ZV221" s="8"/>
    </row>
    <row r="222" spans="2:698" s="143" customFormat="1" x14ac:dyDescent="0.25">
      <c r="B222" s="144" t="s">
        <v>471</v>
      </c>
      <c r="C222" s="152" t="s">
        <v>472</v>
      </c>
      <c r="D222" s="146"/>
      <c r="E222" s="27"/>
      <c r="F222" s="147"/>
      <c r="G222" s="148"/>
      <c r="H222" s="47">
        <f t="shared" si="45"/>
        <v>0</v>
      </c>
      <c r="I222" s="149"/>
      <c r="J222" s="27"/>
      <c r="K222" s="147"/>
      <c r="L222" s="46">
        <f t="shared" si="46"/>
        <v>0</v>
      </c>
      <c r="M222" s="47">
        <f t="shared" si="18"/>
        <v>0</v>
      </c>
      <c r="N222" s="149"/>
      <c r="O222" s="27"/>
      <c r="P222" s="147"/>
      <c r="Q222" s="46">
        <f t="shared" si="47"/>
        <v>0</v>
      </c>
      <c r="R222" s="47">
        <f t="shared" si="19"/>
        <v>0</v>
      </c>
      <c r="S222" s="150"/>
      <c r="ZV222" s="151"/>
    </row>
    <row r="223" spans="2:698" ht="24" x14ac:dyDescent="0.25">
      <c r="B223" s="12" t="s">
        <v>473</v>
      </c>
      <c r="C223" s="13" t="s">
        <v>474</v>
      </c>
      <c r="D223" s="11" t="s">
        <v>475</v>
      </c>
      <c r="E223" s="27">
        <f>E140+E151</f>
        <v>6</v>
      </c>
      <c r="F223" s="32"/>
      <c r="G223" s="46"/>
      <c r="H223" s="47">
        <f t="shared" si="45"/>
        <v>0</v>
      </c>
      <c r="I223" s="40"/>
      <c r="J223" s="27">
        <f>J140+J151</f>
        <v>5</v>
      </c>
      <c r="K223" s="32"/>
      <c r="L223" s="46">
        <f t="shared" si="46"/>
        <v>0</v>
      </c>
      <c r="M223" s="47">
        <f t="shared" si="18"/>
        <v>0</v>
      </c>
      <c r="N223" s="40"/>
      <c r="O223" s="27">
        <f>O140+O151</f>
        <v>5</v>
      </c>
      <c r="P223" s="32"/>
      <c r="Q223" s="46">
        <f t="shared" si="47"/>
        <v>0</v>
      </c>
      <c r="R223" s="47">
        <f t="shared" si="19"/>
        <v>0</v>
      </c>
      <c r="S223" s="23"/>
      <c r="ZV223" s="8"/>
    </row>
    <row r="224" spans="2:698" ht="24" x14ac:dyDescent="0.25">
      <c r="B224" s="12" t="s">
        <v>476</v>
      </c>
      <c r="C224" s="13" t="s">
        <v>477</v>
      </c>
      <c r="D224" s="11" t="s">
        <v>229</v>
      </c>
      <c r="E224" s="27">
        <f>10*E223</f>
        <v>60</v>
      </c>
      <c r="F224" s="32"/>
      <c r="G224" s="46"/>
      <c r="H224" s="47">
        <f t="shared" si="45"/>
        <v>0</v>
      </c>
      <c r="I224" s="40"/>
      <c r="J224" s="27">
        <f>10*J223</f>
        <v>50</v>
      </c>
      <c r="K224" s="32"/>
      <c r="L224" s="46">
        <f t="shared" si="46"/>
        <v>0</v>
      </c>
      <c r="M224" s="47">
        <f t="shared" ref="M224:M251" si="48">L224*J224</f>
        <v>0</v>
      </c>
      <c r="N224" s="40"/>
      <c r="O224" s="27">
        <f>10*O223</f>
        <v>50</v>
      </c>
      <c r="P224" s="32"/>
      <c r="Q224" s="46">
        <f t="shared" si="47"/>
        <v>0</v>
      </c>
      <c r="R224" s="47">
        <f t="shared" ref="R224:R266" si="49">Q224*O224</f>
        <v>0</v>
      </c>
      <c r="S224" s="23"/>
      <c r="ZV224" s="8"/>
    </row>
    <row r="225" spans="2:698" ht="24" x14ac:dyDescent="0.25">
      <c r="B225" s="12" t="s">
        <v>478</v>
      </c>
      <c r="C225" s="13" t="s">
        <v>479</v>
      </c>
      <c r="D225" s="11" t="s">
        <v>199</v>
      </c>
      <c r="E225" s="27">
        <f>E214+E207+E198+E191+E184+E177</f>
        <v>137</v>
      </c>
      <c r="F225" s="32"/>
      <c r="G225" s="46"/>
      <c r="H225" s="47">
        <f t="shared" si="45"/>
        <v>0</v>
      </c>
      <c r="I225" s="40"/>
      <c r="J225" s="27">
        <f>J214+J207+J198+J191+J184+J177</f>
        <v>412</v>
      </c>
      <c r="K225" s="32"/>
      <c r="L225" s="46">
        <f t="shared" si="46"/>
        <v>0</v>
      </c>
      <c r="M225" s="47">
        <f t="shared" si="48"/>
        <v>0</v>
      </c>
      <c r="N225" s="40"/>
      <c r="O225" s="27">
        <f>(O214+O207+O198+O191+O184+O177)-O226</f>
        <v>33</v>
      </c>
      <c r="P225" s="32"/>
      <c r="Q225" s="46">
        <f t="shared" si="47"/>
        <v>0</v>
      </c>
      <c r="R225" s="47">
        <f t="shared" si="49"/>
        <v>0</v>
      </c>
      <c r="S225" s="23"/>
      <c r="ZV225" s="8"/>
    </row>
    <row r="226" spans="2:698" x14ac:dyDescent="0.25">
      <c r="B226" s="12" t="s">
        <v>480</v>
      </c>
      <c r="C226" s="13" t="s">
        <v>481</v>
      </c>
      <c r="D226" s="11" t="s">
        <v>199</v>
      </c>
      <c r="E226" s="27"/>
      <c r="F226" s="32"/>
      <c r="G226" s="46"/>
      <c r="H226" s="47">
        <f t="shared" si="45"/>
        <v>0</v>
      </c>
      <c r="I226" s="40"/>
      <c r="J226" s="27"/>
      <c r="K226" s="32"/>
      <c r="L226" s="46">
        <f t="shared" si="46"/>
        <v>0</v>
      </c>
      <c r="M226" s="47">
        <f t="shared" si="48"/>
        <v>0</v>
      </c>
      <c r="N226" s="40"/>
      <c r="O226" s="27">
        <v>90</v>
      </c>
      <c r="P226" s="32"/>
      <c r="Q226" s="46">
        <f t="shared" si="47"/>
        <v>0</v>
      </c>
      <c r="R226" s="47">
        <f t="shared" si="49"/>
        <v>0</v>
      </c>
      <c r="S226" s="23"/>
      <c r="ZV226" s="8"/>
    </row>
    <row r="227" spans="2:698" x14ac:dyDescent="0.25">
      <c r="B227" s="12"/>
      <c r="C227" s="13"/>
      <c r="D227" s="11"/>
      <c r="E227" s="27"/>
      <c r="F227" s="32"/>
      <c r="G227" s="46"/>
      <c r="H227" s="47">
        <f t="shared" si="45"/>
        <v>0</v>
      </c>
      <c r="I227" s="40"/>
      <c r="J227" s="27"/>
      <c r="K227" s="32"/>
      <c r="L227" s="46">
        <f t="shared" si="46"/>
        <v>0</v>
      </c>
      <c r="M227" s="47">
        <f t="shared" si="48"/>
        <v>0</v>
      </c>
      <c r="N227" s="40"/>
      <c r="O227" s="27"/>
      <c r="P227" s="32"/>
      <c r="Q227" s="46">
        <f t="shared" si="47"/>
        <v>0</v>
      </c>
      <c r="R227" s="47">
        <f t="shared" si="49"/>
        <v>0</v>
      </c>
      <c r="S227" s="23"/>
      <c r="ZV227" s="8"/>
    </row>
    <row r="228" spans="2:698" s="143" customFormat="1" x14ac:dyDescent="0.25">
      <c r="B228" s="144" t="s">
        <v>482</v>
      </c>
      <c r="C228" s="152" t="s">
        <v>483</v>
      </c>
      <c r="D228" s="146"/>
      <c r="E228" s="27"/>
      <c r="F228" s="147"/>
      <c r="G228" s="148"/>
      <c r="H228" s="47">
        <f t="shared" si="45"/>
        <v>0</v>
      </c>
      <c r="I228" s="149"/>
      <c r="J228" s="27"/>
      <c r="K228" s="147"/>
      <c r="L228" s="46">
        <f t="shared" si="46"/>
        <v>0</v>
      </c>
      <c r="M228" s="47">
        <f t="shared" si="48"/>
        <v>0</v>
      </c>
      <c r="N228" s="149"/>
      <c r="O228" s="27"/>
      <c r="P228" s="147"/>
      <c r="Q228" s="46">
        <f t="shared" si="47"/>
        <v>0</v>
      </c>
      <c r="R228" s="47">
        <f t="shared" si="49"/>
        <v>0</v>
      </c>
      <c r="S228" s="150"/>
      <c r="ZV228" s="151"/>
    </row>
    <row r="229" spans="2:698" x14ac:dyDescent="0.25">
      <c r="B229" s="12" t="s">
        <v>484</v>
      </c>
      <c r="C229" s="13" t="s">
        <v>485</v>
      </c>
      <c r="D229" s="11" t="s">
        <v>3</v>
      </c>
      <c r="E229" s="27">
        <f>E151+E140</f>
        <v>6</v>
      </c>
      <c r="F229" s="32"/>
      <c r="G229" s="46"/>
      <c r="H229" s="47">
        <f t="shared" si="45"/>
        <v>0</v>
      </c>
      <c r="I229" s="40"/>
      <c r="J229" s="27">
        <f>J151+J140</f>
        <v>5</v>
      </c>
      <c r="K229" s="32"/>
      <c r="L229" s="46">
        <f t="shared" si="46"/>
        <v>0</v>
      </c>
      <c r="M229" s="47">
        <f t="shared" si="48"/>
        <v>0</v>
      </c>
      <c r="N229" s="40"/>
      <c r="O229" s="27">
        <f>O151+O140</f>
        <v>5</v>
      </c>
      <c r="P229" s="32"/>
      <c r="Q229" s="46">
        <f t="shared" si="47"/>
        <v>0</v>
      </c>
      <c r="R229" s="47">
        <f t="shared" si="49"/>
        <v>0</v>
      </c>
      <c r="S229" s="23"/>
      <c r="ZV229" s="8"/>
    </row>
    <row r="230" spans="2:698" x14ac:dyDescent="0.25">
      <c r="B230" s="12" t="s">
        <v>486</v>
      </c>
      <c r="C230" s="13" t="s">
        <v>487</v>
      </c>
      <c r="D230" s="11" t="s">
        <v>3</v>
      </c>
      <c r="E230" s="27">
        <f>E156</f>
        <v>0</v>
      </c>
      <c r="F230" s="32"/>
      <c r="G230" s="46"/>
      <c r="H230" s="47">
        <f t="shared" si="45"/>
        <v>0</v>
      </c>
      <c r="I230" s="40"/>
      <c r="J230" s="27">
        <f>J156</f>
        <v>36</v>
      </c>
      <c r="K230" s="32"/>
      <c r="L230" s="46">
        <f t="shared" si="46"/>
        <v>0</v>
      </c>
      <c r="M230" s="47">
        <f t="shared" si="48"/>
        <v>0</v>
      </c>
      <c r="N230" s="40"/>
      <c r="O230" s="27">
        <f>O156</f>
        <v>55</v>
      </c>
      <c r="P230" s="32"/>
      <c r="Q230" s="46">
        <f t="shared" si="47"/>
        <v>0</v>
      </c>
      <c r="R230" s="47">
        <f t="shared" si="49"/>
        <v>0</v>
      </c>
      <c r="S230" s="23"/>
      <c r="ZV230" s="8"/>
    </row>
    <row r="231" spans="2:698" x14ac:dyDescent="0.25">
      <c r="B231" s="12" t="s">
        <v>488</v>
      </c>
      <c r="C231" s="13" t="s">
        <v>489</v>
      </c>
      <c r="D231" s="11" t="s">
        <v>3</v>
      </c>
      <c r="E231" s="27">
        <f>(SUM(E178:E211))+(SUM(E215:E220))</f>
        <v>734</v>
      </c>
      <c r="F231" s="32"/>
      <c r="G231" s="46"/>
      <c r="H231" s="47">
        <f t="shared" si="45"/>
        <v>0</v>
      </c>
      <c r="I231" s="40"/>
      <c r="J231" s="27">
        <f>(SUM(J178:J211))+(SUM(J215:J220))</f>
        <v>2510</v>
      </c>
      <c r="K231" s="32"/>
      <c r="L231" s="46">
        <f t="shared" si="46"/>
        <v>0</v>
      </c>
      <c r="M231" s="47">
        <f t="shared" si="48"/>
        <v>0</v>
      </c>
      <c r="N231" s="40"/>
      <c r="O231" s="27">
        <f>(SUM(O178:O211))+(SUM(O215:O220))</f>
        <v>792</v>
      </c>
      <c r="P231" s="32"/>
      <c r="Q231" s="46">
        <f t="shared" si="47"/>
        <v>0</v>
      </c>
      <c r="R231" s="47">
        <f t="shared" si="49"/>
        <v>0</v>
      </c>
      <c r="S231" s="23"/>
      <c r="ZV231" s="8"/>
    </row>
    <row r="232" spans="2:698" x14ac:dyDescent="0.25">
      <c r="B232" s="12" t="s">
        <v>490</v>
      </c>
      <c r="C232" s="13" t="s">
        <v>491</v>
      </c>
      <c r="D232" s="11" t="s">
        <v>3</v>
      </c>
      <c r="E232" s="27">
        <f>E212+E205</f>
        <v>0</v>
      </c>
      <c r="F232" s="32"/>
      <c r="G232" s="46"/>
      <c r="H232" s="47">
        <f t="shared" si="45"/>
        <v>0</v>
      </c>
      <c r="I232" s="40"/>
      <c r="J232" s="27">
        <f>J212+J205</f>
        <v>105</v>
      </c>
      <c r="K232" s="32"/>
      <c r="L232" s="46">
        <f t="shared" si="46"/>
        <v>0</v>
      </c>
      <c r="M232" s="47">
        <f t="shared" si="48"/>
        <v>0</v>
      </c>
      <c r="N232" s="40"/>
      <c r="O232" s="27">
        <f>O212+O205</f>
        <v>160</v>
      </c>
      <c r="P232" s="32"/>
      <c r="Q232" s="46">
        <f t="shared" si="47"/>
        <v>0</v>
      </c>
      <c r="R232" s="47">
        <f t="shared" si="49"/>
        <v>0</v>
      </c>
      <c r="S232" s="23"/>
      <c r="ZV232" s="8"/>
    </row>
    <row r="233" spans="2:698" x14ac:dyDescent="0.25">
      <c r="B233" s="12"/>
      <c r="C233" s="13"/>
      <c r="D233" s="11"/>
      <c r="E233" s="27"/>
      <c r="F233" s="32"/>
      <c r="G233" s="46"/>
      <c r="H233" s="47">
        <f t="shared" si="45"/>
        <v>0</v>
      </c>
      <c r="I233" s="40"/>
      <c r="J233" s="27"/>
      <c r="K233" s="32"/>
      <c r="L233" s="46">
        <f t="shared" si="46"/>
        <v>0</v>
      </c>
      <c r="M233" s="47">
        <f t="shared" si="48"/>
        <v>0</v>
      </c>
      <c r="N233" s="40"/>
      <c r="O233" s="27"/>
      <c r="P233" s="32"/>
      <c r="Q233" s="46">
        <f t="shared" si="47"/>
        <v>0</v>
      </c>
      <c r="R233" s="47">
        <f t="shared" si="49"/>
        <v>0</v>
      </c>
      <c r="S233" s="23"/>
      <c r="ZV233" s="8"/>
    </row>
    <row r="234" spans="2:698" s="143" customFormat="1" x14ac:dyDescent="0.25">
      <c r="B234" s="144" t="s">
        <v>492</v>
      </c>
      <c r="C234" s="152" t="s">
        <v>493</v>
      </c>
      <c r="D234" s="146"/>
      <c r="E234" s="27"/>
      <c r="F234" s="147"/>
      <c r="G234" s="148"/>
      <c r="H234" s="47">
        <f t="shared" si="45"/>
        <v>0</v>
      </c>
      <c r="I234" s="149"/>
      <c r="J234" s="27"/>
      <c r="K234" s="147"/>
      <c r="L234" s="46">
        <f t="shared" si="46"/>
        <v>0</v>
      </c>
      <c r="M234" s="47">
        <f t="shared" si="48"/>
        <v>0</v>
      </c>
      <c r="N234" s="149"/>
      <c r="O234" s="27"/>
      <c r="P234" s="147"/>
      <c r="Q234" s="46">
        <f t="shared" si="47"/>
        <v>0</v>
      </c>
      <c r="R234" s="47">
        <f t="shared" si="49"/>
        <v>0</v>
      </c>
      <c r="S234" s="150"/>
      <c r="ZV234" s="151"/>
    </row>
    <row r="235" spans="2:698" x14ac:dyDescent="0.25">
      <c r="B235" s="12" t="s">
        <v>494</v>
      </c>
      <c r="C235" s="13" t="s">
        <v>495</v>
      </c>
      <c r="D235" s="11" t="s">
        <v>199</v>
      </c>
      <c r="E235" s="27">
        <v>28</v>
      </c>
      <c r="F235" s="32"/>
      <c r="G235" s="46"/>
      <c r="H235" s="47">
        <f t="shared" si="45"/>
        <v>0</v>
      </c>
      <c r="I235" s="40"/>
      <c r="J235" s="27">
        <v>330</v>
      </c>
      <c r="K235" s="32"/>
      <c r="L235" s="46">
        <f t="shared" si="46"/>
        <v>0</v>
      </c>
      <c r="M235" s="47">
        <f t="shared" si="48"/>
        <v>0</v>
      </c>
      <c r="N235" s="40"/>
      <c r="O235" s="27">
        <v>186</v>
      </c>
      <c r="P235" s="32"/>
      <c r="Q235" s="46">
        <f t="shared" si="47"/>
        <v>0</v>
      </c>
      <c r="R235" s="47">
        <f t="shared" si="49"/>
        <v>0</v>
      </c>
      <c r="S235" s="23"/>
      <c r="ZV235" s="8"/>
    </row>
    <row r="236" spans="2:698" x14ac:dyDescent="0.25">
      <c r="B236" s="12"/>
      <c r="C236" s="13"/>
      <c r="D236" s="11"/>
      <c r="E236" s="27"/>
      <c r="F236" s="32"/>
      <c r="G236" s="46"/>
      <c r="H236" s="47">
        <f t="shared" si="45"/>
        <v>0</v>
      </c>
      <c r="I236" s="40"/>
      <c r="J236" s="27"/>
      <c r="K236" s="32"/>
      <c r="L236" s="46">
        <f t="shared" si="46"/>
        <v>0</v>
      </c>
      <c r="M236" s="47">
        <f t="shared" si="48"/>
        <v>0</v>
      </c>
      <c r="N236" s="40"/>
      <c r="O236" s="27"/>
      <c r="P236" s="32"/>
      <c r="Q236" s="46">
        <f t="shared" si="47"/>
        <v>0</v>
      </c>
      <c r="R236" s="47">
        <f t="shared" si="49"/>
        <v>0</v>
      </c>
      <c r="S236" s="23"/>
      <c r="ZV236" s="8"/>
    </row>
    <row r="237" spans="2:698" s="143" customFormat="1" x14ac:dyDescent="0.25">
      <c r="B237" s="144" t="s">
        <v>496</v>
      </c>
      <c r="C237" s="152" t="s">
        <v>497</v>
      </c>
      <c r="D237" s="146"/>
      <c r="E237" s="27"/>
      <c r="F237" s="147"/>
      <c r="G237" s="148"/>
      <c r="H237" s="47">
        <f t="shared" si="45"/>
        <v>0</v>
      </c>
      <c r="I237" s="149"/>
      <c r="J237" s="27"/>
      <c r="K237" s="147"/>
      <c r="L237" s="46">
        <f t="shared" si="46"/>
        <v>0</v>
      </c>
      <c r="M237" s="47">
        <f t="shared" si="48"/>
        <v>0</v>
      </c>
      <c r="N237" s="149"/>
      <c r="O237" s="27"/>
      <c r="P237" s="147"/>
      <c r="Q237" s="46">
        <f t="shared" si="47"/>
        <v>0</v>
      </c>
      <c r="R237" s="47">
        <f t="shared" si="49"/>
        <v>0</v>
      </c>
      <c r="S237" s="150"/>
      <c r="ZV237" s="151"/>
    </row>
    <row r="238" spans="2:698" x14ac:dyDescent="0.25">
      <c r="B238" s="12" t="s">
        <v>498</v>
      </c>
      <c r="C238" s="13" t="s">
        <v>499</v>
      </c>
      <c r="D238" s="11" t="s">
        <v>3</v>
      </c>
      <c r="E238" s="27">
        <f>E229</f>
        <v>6</v>
      </c>
      <c r="F238" s="32"/>
      <c r="G238" s="46"/>
      <c r="H238" s="47">
        <f t="shared" si="45"/>
        <v>0</v>
      </c>
      <c r="I238" s="40"/>
      <c r="J238" s="27">
        <f>J229</f>
        <v>5</v>
      </c>
      <c r="K238" s="32"/>
      <c r="L238" s="46">
        <f t="shared" si="46"/>
        <v>0</v>
      </c>
      <c r="M238" s="47">
        <f t="shared" si="48"/>
        <v>0</v>
      </c>
      <c r="N238" s="40"/>
      <c r="O238" s="27">
        <f>O229</f>
        <v>5</v>
      </c>
      <c r="P238" s="32"/>
      <c r="Q238" s="46">
        <f t="shared" si="47"/>
        <v>0</v>
      </c>
      <c r="R238" s="47">
        <f t="shared" si="49"/>
        <v>0</v>
      </c>
      <c r="S238" s="23"/>
      <c r="ZV238" s="8"/>
    </row>
    <row r="239" spans="2:698" x14ac:dyDescent="0.25">
      <c r="B239" s="12" t="s">
        <v>500</v>
      </c>
      <c r="C239" s="13" t="s">
        <v>501</v>
      </c>
      <c r="D239" s="11" t="s">
        <v>199</v>
      </c>
      <c r="E239" s="27">
        <f>E214+E207+E198+E191+E184+E177</f>
        <v>137</v>
      </c>
      <c r="F239" s="32"/>
      <c r="G239" s="46"/>
      <c r="H239" s="47">
        <f t="shared" si="45"/>
        <v>0</v>
      </c>
      <c r="I239" s="40"/>
      <c r="J239" s="27">
        <f>J214+J207+J198+J191+J184+J177</f>
        <v>412</v>
      </c>
      <c r="K239" s="32"/>
      <c r="L239" s="46">
        <f t="shared" si="46"/>
        <v>0</v>
      </c>
      <c r="M239" s="47">
        <f t="shared" si="48"/>
        <v>0</v>
      </c>
      <c r="N239" s="40"/>
      <c r="O239" s="27">
        <f>O214+O207+O198+O191+O184+O177</f>
        <v>123</v>
      </c>
      <c r="P239" s="32"/>
      <c r="Q239" s="46">
        <f t="shared" si="47"/>
        <v>0</v>
      </c>
      <c r="R239" s="47">
        <f t="shared" si="49"/>
        <v>0</v>
      </c>
      <c r="S239" s="23"/>
      <c r="ZV239" s="8"/>
    </row>
    <row r="240" spans="2:698" x14ac:dyDescent="0.25">
      <c r="B240" s="12" t="s">
        <v>502</v>
      </c>
      <c r="C240" s="13" t="s">
        <v>503</v>
      </c>
      <c r="D240" s="11" t="s">
        <v>199</v>
      </c>
      <c r="E240" s="27">
        <f>E235</f>
        <v>28</v>
      </c>
      <c r="F240" s="32"/>
      <c r="G240" s="46"/>
      <c r="H240" s="47">
        <f t="shared" si="45"/>
        <v>0</v>
      </c>
      <c r="I240" s="40"/>
      <c r="J240" s="27">
        <f>J235</f>
        <v>330</v>
      </c>
      <c r="K240" s="32"/>
      <c r="L240" s="46">
        <f t="shared" si="46"/>
        <v>0</v>
      </c>
      <c r="M240" s="47">
        <f t="shared" si="48"/>
        <v>0</v>
      </c>
      <c r="N240" s="40"/>
      <c r="O240" s="27">
        <f>O235</f>
        <v>186</v>
      </c>
      <c r="P240" s="32"/>
      <c r="Q240" s="46">
        <f t="shared" si="47"/>
        <v>0</v>
      </c>
      <c r="R240" s="47">
        <f t="shared" si="49"/>
        <v>0</v>
      </c>
      <c r="S240" s="23"/>
      <c r="ZV240" s="8"/>
    </row>
    <row r="241" spans="2:698" x14ac:dyDescent="0.25">
      <c r="B241" s="12"/>
      <c r="C241" s="13"/>
      <c r="D241" s="11"/>
      <c r="E241" s="27"/>
      <c r="F241" s="32"/>
      <c r="G241" s="46"/>
      <c r="H241" s="47">
        <f t="shared" si="45"/>
        <v>0</v>
      </c>
      <c r="I241" s="40"/>
      <c r="J241" s="27"/>
      <c r="K241" s="32"/>
      <c r="L241" s="46">
        <f t="shared" si="46"/>
        <v>0</v>
      </c>
      <c r="M241" s="47">
        <f t="shared" si="48"/>
        <v>0</v>
      </c>
      <c r="N241" s="40"/>
      <c r="O241" s="27"/>
      <c r="P241" s="32"/>
      <c r="Q241" s="46">
        <f t="shared" si="47"/>
        <v>0</v>
      </c>
      <c r="R241" s="47">
        <f t="shared" si="49"/>
        <v>0</v>
      </c>
      <c r="S241" s="23"/>
      <c r="ZV241" s="8"/>
    </row>
    <row r="242" spans="2:698" x14ac:dyDescent="0.25">
      <c r="B242" s="12"/>
      <c r="C242" s="13"/>
      <c r="D242" s="11"/>
      <c r="E242" s="27"/>
      <c r="F242" s="32"/>
      <c r="G242" s="46"/>
      <c r="H242" s="47">
        <f t="shared" si="45"/>
        <v>0</v>
      </c>
      <c r="I242" s="40"/>
      <c r="J242" s="27"/>
      <c r="K242" s="32"/>
      <c r="L242" s="46">
        <f t="shared" si="46"/>
        <v>0</v>
      </c>
      <c r="M242" s="47">
        <f t="shared" si="48"/>
        <v>0</v>
      </c>
      <c r="N242" s="40"/>
      <c r="O242" s="27"/>
      <c r="P242" s="32"/>
      <c r="Q242" s="46">
        <f t="shared" si="47"/>
        <v>0</v>
      </c>
      <c r="R242" s="47">
        <f t="shared" si="49"/>
        <v>0</v>
      </c>
      <c r="S242" s="23"/>
      <c r="ZU242" t="s">
        <v>62</v>
      </c>
      <c r="ZV242" s="8" t="s">
        <v>63</v>
      </c>
    </row>
    <row r="243" spans="2:698" x14ac:dyDescent="0.25">
      <c r="B243" s="5"/>
      <c r="C243" s="6" t="s">
        <v>194</v>
      </c>
      <c r="D243" s="7"/>
      <c r="E243" s="27"/>
      <c r="F243" s="26"/>
      <c r="G243" s="44"/>
      <c r="H243" s="47">
        <f t="shared" si="45"/>
        <v>0</v>
      </c>
      <c r="I243" s="40"/>
      <c r="J243" s="27"/>
      <c r="K243" s="26"/>
      <c r="L243" s="46">
        <f t="shared" si="46"/>
        <v>0</v>
      </c>
      <c r="M243" s="47">
        <f t="shared" si="48"/>
        <v>0</v>
      </c>
      <c r="N243" s="40"/>
      <c r="O243" s="27"/>
      <c r="P243" s="26"/>
      <c r="Q243" s="46">
        <f t="shared" si="47"/>
        <v>0</v>
      </c>
      <c r="R243" s="47">
        <f t="shared" si="49"/>
        <v>0</v>
      </c>
      <c r="S243" s="23"/>
      <c r="ZU243" t="s">
        <v>16</v>
      </c>
      <c r="ZV243" s="8"/>
    </row>
    <row r="244" spans="2:698" x14ac:dyDescent="0.25">
      <c r="B244" s="9"/>
      <c r="C244" s="10"/>
      <c r="D244" s="11"/>
      <c r="E244" s="27"/>
      <c r="F244" s="32"/>
      <c r="G244" s="46"/>
      <c r="H244" s="47">
        <f t="shared" si="45"/>
        <v>0</v>
      </c>
      <c r="I244" s="40"/>
      <c r="J244" s="27"/>
      <c r="K244" s="32"/>
      <c r="L244" s="46">
        <f t="shared" si="46"/>
        <v>0</v>
      </c>
      <c r="M244" s="47">
        <f t="shared" si="48"/>
        <v>0</v>
      </c>
      <c r="N244" s="40"/>
      <c r="O244" s="27"/>
      <c r="P244" s="32"/>
      <c r="Q244" s="46">
        <f t="shared" si="47"/>
        <v>0</v>
      </c>
      <c r="R244" s="47">
        <f t="shared" si="49"/>
        <v>0</v>
      </c>
      <c r="S244" s="23"/>
      <c r="ZU244" t="s">
        <v>17</v>
      </c>
      <c r="ZV244" s="8" t="s">
        <v>59</v>
      </c>
    </row>
    <row r="245" spans="2:698" x14ac:dyDescent="0.25">
      <c r="B245" s="12" t="s">
        <v>504</v>
      </c>
      <c r="C245" s="13" t="s">
        <v>505</v>
      </c>
      <c r="D245" s="11" t="s">
        <v>229</v>
      </c>
      <c r="E245" s="27">
        <v>0</v>
      </c>
      <c r="F245" s="32"/>
      <c r="G245" s="46"/>
      <c r="H245" s="47">
        <f t="shared" si="45"/>
        <v>0</v>
      </c>
      <c r="I245" s="40"/>
      <c r="J245" s="27">
        <v>0</v>
      </c>
      <c r="K245" s="32"/>
      <c r="L245" s="46">
        <f t="shared" si="46"/>
        <v>0</v>
      </c>
      <c r="M245" s="47">
        <f t="shared" si="48"/>
        <v>0</v>
      </c>
      <c r="N245" s="40"/>
      <c r="O245" s="27">
        <f>28+14</f>
        <v>42</v>
      </c>
      <c r="P245" s="32"/>
      <c r="Q245" s="46">
        <f t="shared" si="47"/>
        <v>0</v>
      </c>
      <c r="R245" s="47">
        <f t="shared" si="49"/>
        <v>0</v>
      </c>
      <c r="S245" s="23"/>
      <c r="ZV245" s="8"/>
    </row>
    <row r="246" spans="2:698" ht="24" x14ac:dyDescent="0.25">
      <c r="B246" s="12" t="s">
        <v>506</v>
      </c>
      <c r="C246" s="13" t="s">
        <v>507</v>
      </c>
      <c r="D246" s="11" t="s">
        <v>229</v>
      </c>
      <c r="E246" s="27">
        <v>0</v>
      </c>
      <c r="F246" s="32"/>
      <c r="G246" s="46"/>
      <c r="H246" s="47">
        <f t="shared" si="45"/>
        <v>0</v>
      </c>
      <c r="I246" s="40"/>
      <c r="J246" s="27">
        <v>0</v>
      </c>
      <c r="K246" s="32"/>
      <c r="L246" s="46">
        <f t="shared" si="46"/>
        <v>0</v>
      </c>
      <c r="M246" s="47">
        <f t="shared" si="48"/>
        <v>0</v>
      </c>
      <c r="N246" s="40"/>
      <c r="O246" s="27">
        <v>32</v>
      </c>
      <c r="P246" s="32"/>
      <c r="Q246" s="46">
        <f t="shared" si="47"/>
        <v>0</v>
      </c>
      <c r="R246" s="47">
        <f t="shared" si="49"/>
        <v>0</v>
      </c>
      <c r="S246" s="23"/>
      <c r="ZV246" s="8"/>
    </row>
    <row r="247" spans="2:698" x14ac:dyDescent="0.25">
      <c r="B247" s="12" t="s">
        <v>508</v>
      </c>
      <c r="C247" s="13" t="s">
        <v>509</v>
      </c>
      <c r="D247" s="11" t="s">
        <v>229</v>
      </c>
      <c r="E247" s="27">
        <v>0</v>
      </c>
      <c r="F247" s="32"/>
      <c r="G247" s="46"/>
      <c r="H247" s="47">
        <f t="shared" si="45"/>
        <v>0</v>
      </c>
      <c r="I247" s="40"/>
      <c r="J247" s="27">
        <v>0</v>
      </c>
      <c r="K247" s="32"/>
      <c r="L247" s="46">
        <f t="shared" si="46"/>
        <v>0</v>
      </c>
      <c r="M247" s="47">
        <f t="shared" si="48"/>
        <v>0</v>
      </c>
      <c r="N247" s="40"/>
      <c r="O247" s="27">
        <v>0</v>
      </c>
      <c r="P247" s="32"/>
      <c r="Q247" s="46">
        <f t="shared" si="47"/>
        <v>0</v>
      </c>
      <c r="R247" s="47">
        <f t="shared" si="49"/>
        <v>0</v>
      </c>
      <c r="S247" s="23"/>
      <c r="ZV247" s="8"/>
    </row>
    <row r="248" spans="2:698" ht="36" x14ac:dyDescent="0.25">
      <c r="B248" s="12" t="s">
        <v>510</v>
      </c>
      <c r="C248" s="13" t="s">
        <v>511</v>
      </c>
      <c r="D248" s="11" t="s">
        <v>3</v>
      </c>
      <c r="E248" s="27">
        <v>0</v>
      </c>
      <c r="F248" s="32"/>
      <c r="G248" s="46"/>
      <c r="H248" s="47">
        <f t="shared" si="45"/>
        <v>0</v>
      </c>
      <c r="I248" s="40"/>
      <c r="J248" s="27">
        <v>0</v>
      </c>
      <c r="K248" s="32"/>
      <c r="L248" s="46">
        <f t="shared" si="46"/>
        <v>0</v>
      </c>
      <c r="M248" s="47">
        <f t="shared" si="48"/>
        <v>0</v>
      </c>
      <c r="N248" s="40"/>
      <c r="O248" s="27">
        <v>2</v>
      </c>
      <c r="P248" s="32"/>
      <c r="Q248" s="46">
        <f t="shared" si="47"/>
        <v>0</v>
      </c>
      <c r="R248" s="47">
        <f t="shared" si="49"/>
        <v>0</v>
      </c>
      <c r="S248" s="23"/>
      <c r="ZV248" s="8"/>
    </row>
    <row r="249" spans="2:698" ht="36" x14ac:dyDescent="0.25">
      <c r="B249" s="12" t="s">
        <v>512</v>
      </c>
      <c r="C249" s="13" t="s">
        <v>513</v>
      </c>
      <c r="D249" s="11" t="s">
        <v>3</v>
      </c>
      <c r="E249" s="27">
        <v>0</v>
      </c>
      <c r="F249" s="32"/>
      <c r="G249" s="46"/>
      <c r="H249" s="47">
        <f t="shared" si="45"/>
        <v>0</v>
      </c>
      <c r="I249" s="40"/>
      <c r="J249" s="27">
        <v>0</v>
      </c>
      <c r="K249" s="32"/>
      <c r="L249" s="46">
        <f t="shared" si="46"/>
        <v>0</v>
      </c>
      <c r="M249" s="47">
        <f t="shared" si="48"/>
        <v>0</v>
      </c>
      <c r="N249" s="40"/>
      <c r="O249" s="27">
        <v>2</v>
      </c>
      <c r="P249" s="32"/>
      <c r="Q249" s="46">
        <f t="shared" si="47"/>
        <v>0</v>
      </c>
      <c r="R249" s="47">
        <f t="shared" si="49"/>
        <v>0</v>
      </c>
      <c r="S249" s="23"/>
      <c r="ZV249" s="8"/>
    </row>
    <row r="250" spans="2:698" ht="48" x14ac:dyDescent="0.25">
      <c r="B250" s="12" t="s">
        <v>514</v>
      </c>
      <c r="C250" s="13" t="s">
        <v>515</v>
      </c>
      <c r="D250" s="11" t="s">
        <v>3</v>
      </c>
      <c r="E250" s="27">
        <v>0</v>
      </c>
      <c r="F250" s="32"/>
      <c r="G250" s="46"/>
      <c r="H250" s="47">
        <f t="shared" si="45"/>
        <v>0</v>
      </c>
      <c r="I250" s="40"/>
      <c r="J250" s="27">
        <v>0</v>
      </c>
      <c r="K250" s="32"/>
      <c r="L250" s="46">
        <f t="shared" si="46"/>
        <v>0</v>
      </c>
      <c r="M250" s="47">
        <f t="shared" si="48"/>
        <v>0</v>
      </c>
      <c r="N250" s="40"/>
      <c r="O250" s="27">
        <v>1</v>
      </c>
      <c r="P250" s="32"/>
      <c r="Q250" s="46">
        <f t="shared" si="47"/>
        <v>0</v>
      </c>
      <c r="R250" s="47">
        <f t="shared" si="49"/>
        <v>0</v>
      </c>
      <c r="S250" s="23"/>
      <c r="ZV250" s="8"/>
    </row>
    <row r="251" spans="2:698" ht="48" x14ac:dyDescent="0.25">
      <c r="B251" s="12" t="s">
        <v>516</v>
      </c>
      <c r="C251" s="13" t="s">
        <v>517</v>
      </c>
      <c r="D251" s="11" t="s">
        <v>3</v>
      </c>
      <c r="E251" s="27">
        <v>0</v>
      </c>
      <c r="F251" s="32"/>
      <c r="G251" s="46"/>
      <c r="H251" s="47">
        <f t="shared" si="45"/>
        <v>0</v>
      </c>
      <c r="I251" s="40"/>
      <c r="J251" s="27">
        <v>0</v>
      </c>
      <c r="K251" s="32"/>
      <c r="L251" s="46">
        <f t="shared" si="46"/>
        <v>0</v>
      </c>
      <c r="M251" s="47">
        <f t="shared" si="48"/>
        <v>0</v>
      </c>
      <c r="N251" s="40"/>
      <c r="O251" s="27">
        <v>1</v>
      </c>
      <c r="P251" s="32"/>
      <c r="Q251" s="46">
        <f t="shared" si="47"/>
        <v>0</v>
      </c>
      <c r="R251" s="47">
        <f t="shared" si="49"/>
        <v>0</v>
      </c>
      <c r="S251" s="23"/>
      <c r="ZV251" s="8"/>
    </row>
    <row r="252" spans="2:698" x14ac:dyDescent="0.25">
      <c r="B252" s="12"/>
      <c r="C252" s="13"/>
      <c r="D252" s="11"/>
      <c r="E252" s="27"/>
      <c r="F252" s="32"/>
      <c r="G252" s="46"/>
      <c r="H252" s="47">
        <f t="shared" si="45"/>
        <v>0</v>
      </c>
      <c r="I252" s="40"/>
      <c r="J252" s="27"/>
      <c r="K252" s="32"/>
      <c r="L252" s="46">
        <f t="shared" si="46"/>
        <v>0</v>
      </c>
      <c r="M252" s="47">
        <f t="shared" ref="M252:M266" si="50">L252*J252</f>
        <v>0</v>
      </c>
      <c r="N252" s="40"/>
      <c r="O252" s="27"/>
      <c r="P252" s="32"/>
      <c r="Q252" s="46">
        <f t="shared" si="47"/>
        <v>0</v>
      </c>
      <c r="R252" s="47">
        <f t="shared" si="49"/>
        <v>0</v>
      </c>
      <c r="S252" s="23"/>
      <c r="ZV252" s="8"/>
    </row>
    <row r="253" spans="2:698" x14ac:dyDescent="0.25">
      <c r="B253" s="12"/>
      <c r="C253" s="13"/>
      <c r="D253" s="11"/>
      <c r="E253" s="27"/>
      <c r="F253" s="32"/>
      <c r="G253" s="46"/>
      <c r="H253" s="47">
        <f t="shared" si="45"/>
        <v>0</v>
      </c>
      <c r="I253" s="40"/>
      <c r="J253" s="27"/>
      <c r="K253" s="32"/>
      <c r="L253" s="46">
        <f t="shared" si="46"/>
        <v>0</v>
      </c>
      <c r="M253" s="47">
        <f t="shared" si="50"/>
        <v>0</v>
      </c>
      <c r="N253" s="40"/>
      <c r="O253" s="27"/>
      <c r="P253" s="32"/>
      <c r="Q253" s="46">
        <f t="shared" si="47"/>
        <v>0</v>
      </c>
      <c r="R253" s="47">
        <f t="shared" si="49"/>
        <v>0</v>
      </c>
      <c r="S253" s="23"/>
      <c r="ZU253" t="s">
        <v>64</v>
      </c>
      <c r="ZV253" s="8" t="s">
        <v>65</v>
      </c>
    </row>
    <row r="254" spans="2:698" x14ac:dyDescent="0.25">
      <c r="B254" s="5"/>
      <c r="C254" s="6" t="s">
        <v>195</v>
      </c>
      <c r="D254" s="7"/>
      <c r="E254" s="27"/>
      <c r="F254" s="26"/>
      <c r="G254" s="44"/>
      <c r="H254" s="47">
        <f t="shared" si="45"/>
        <v>0</v>
      </c>
      <c r="I254" s="40"/>
      <c r="J254" s="27"/>
      <c r="K254" s="26"/>
      <c r="L254" s="46">
        <f t="shared" si="46"/>
        <v>0</v>
      </c>
      <c r="M254" s="47">
        <f t="shared" si="50"/>
        <v>0</v>
      </c>
      <c r="N254" s="40"/>
      <c r="O254" s="27"/>
      <c r="P254" s="26"/>
      <c r="Q254" s="46">
        <f t="shared" si="47"/>
        <v>0</v>
      </c>
      <c r="R254" s="47">
        <f t="shared" si="49"/>
        <v>0</v>
      </c>
      <c r="S254" s="23"/>
      <c r="ZU254" t="s">
        <v>16</v>
      </c>
      <c r="ZV254" s="8"/>
    </row>
    <row r="255" spans="2:698" x14ac:dyDescent="0.25">
      <c r="B255" s="9"/>
      <c r="C255" s="10"/>
      <c r="D255" s="11"/>
      <c r="E255" s="27"/>
      <c r="F255" s="32"/>
      <c r="G255" s="46"/>
      <c r="H255" s="47">
        <f t="shared" si="45"/>
        <v>0</v>
      </c>
      <c r="I255" s="40"/>
      <c r="J255" s="27"/>
      <c r="K255" s="32"/>
      <c r="L255" s="46">
        <f t="shared" si="46"/>
        <v>0</v>
      </c>
      <c r="M255" s="47">
        <f t="shared" si="50"/>
        <v>0</v>
      </c>
      <c r="N255" s="40"/>
      <c r="O255" s="27"/>
      <c r="P255" s="32"/>
      <c r="Q255" s="46">
        <f t="shared" si="47"/>
        <v>0</v>
      </c>
      <c r="R255" s="47">
        <f t="shared" si="49"/>
        <v>0</v>
      </c>
      <c r="S255" s="23"/>
      <c r="ZU255" t="s">
        <v>17</v>
      </c>
      <c r="ZV255" s="8" t="s">
        <v>59</v>
      </c>
    </row>
    <row r="256" spans="2:698" x14ac:dyDescent="0.25">
      <c r="B256" s="12" t="s">
        <v>518</v>
      </c>
      <c r="C256" s="13" t="s">
        <v>519</v>
      </c>
      <c r="D256" s="11" t="s">
        <v>475</v>
      </c>
      <c r="E256" s="27">
        <v>1</v>
      </c>
      <c r="F256" s="32"/>
      <c r="G256" s="46"/>
      <c r="H256" s="47">
        <f t="shared" si="45"/>
        <v>0</v>
      </c>
      <c r="I256" s="40"/>
      <c r="J256" s="27">
        <v>2</v>
      </c>
      <c r="K256" s="32"/>
      <c r="L256" s="46">
        <f t="shared" si="46"/>
        <v>0</v>
      </c>
      <c r="M256" s="47">
        <f t="shared" si="50"/>
        <v>0</v>
      </c>
      <c r="N256" s="40"/>
      <c r="O256" s="27">
        <v>1</v>
      </c>
      <c r="P256" s="32"/>
      <c r="Q256" s="46">
        <f t="shared" si="47"/>
        <v>0</v>
      </c>
      <c r="R256" s="47">
        <f t="shared" si="49"/>
        <v>0</v>
      </c>
      <c r="S256" s="23"/>
      <c r="ZV256" s="8"/>
    </row>
    <row r="257" spans="2:698" x14ac:dyDescent="0.25">
      <c r="B257" s="12" t="s">
        <v>520</v>
      </c>
      <c r="C257" s="13" t="s">
        <v>521</v>
      </c>
      <c r="D257" s="11"/>
      <c r="E257" s="27"/>
      <c r="F257" s="32"/>
      <c r="G257" s="46"/>
      <c r="H257" s="47">
        <f t="shared" si="45"/>
        <v>0</v>
      </c>
      <c r="I257" s="40"/>
      <c r="J257" s="27"/>
      <c r="K257" s="32"/>
      <c r="L257" s="46">
        <f t="shared" si="46"/>
        <v>0</v>
      </c>
      <c r="M257" s="47">
        <f t="shared" si="50"/>
        <v>0</v>
      </c>
      <c r="N257" s="40"/>
      <c r="O257" s="27"/>
      <c r="P257" s="32"/>
      <c r="Q257" s="46">
        <f t="shared" si="47"/>
        <v>0</v>
      </c>
      <c r="R257" s="47">
        <f t="shared" si="49"/>
        <v>0</v>
      </c>
      <c r="S257" s="23"/>
      <c r="ZV257" s="8"/>
    </row>
    <row r="258" spans="2:698" ht="24" x14ac:dyDescent="0.25">
      <c r="B258" s="12" t="s">
        <v>522</v>
      </c>
      <c r="C258" s="13" t="s">
        <v>523</v>
      </c>
      <c r="D258" s="11" t="s">
        <v>3</v>
      </c>
      <c r="E258" s="27">
        <v>0</v>
      </c>
      <c r="F258" s="32"/>
      <c r="G258" s="46"/>
      <c r="H258" s="47">
        <f t="shared" si="45"/>
        <v>0</v>
      </c>
      <c r="I258" s="40"/>
      <c r="J258" s="27">
        <v>3</v>
      </c>
      <c r="K258" s="32"/>
      <c r="L258" s="46">
        <f t="shared" si="46"/>
        <v>0</v>
      </c>
      <c r="M258" s="47">
        <f t="shared" si="50"/>
        <v>0</v>
      </c>
      <c r="N258" s="40"/>
      <c r="O258" s="27">
        <v>0</v>
      </c>
      <c r="P258" s="32"/>
      <c r="Q258" s="46">
        <f t="shared" si="47"/>
        <v>0</v>
      </c>
      <c r="R258" s="47">
        <f t="shared" si="49"/>
        <v>0</v>
      </c>
      <c r="S258" s="23"/>
      <c r="ZV258" s="8"/>
    </row>
    <row r="259" spans="2:698" ht="24" x14ac:dyDescent="0.25">
      <c r="B259" s="12" t="s">
        <v>524</v>
      </c>
      <c r="C259" s="13" t="s">
        <v>525</v>
      </c>
      <c r="D259" s="11" t="s">
        <v>3</v>
      </c>
      <c r="E259" s="27">
        <v>0</v>
      </c>
      <c r="F259" s="32"/>
      <c r="G259" s="46"/>
      <c r="H259" s="47">
        <f t="shared" si="45"/>
        <v>0</v>
      </c>
      <c r="I259" s="40"/>
      <c r="J259" s="27">
        <v>0</v>
      </c>
      <c r="K259" s="32"/>
      <c r="L259" s="46">
        <f t="shared" si="46"/>
        <v>0</v>
      </c>
      <c r="M259" s="47">
        <f t="shared" si="50"/>
        <v>0</v>
      </c>
      <c r="N259" s="40"/>
      <c r="O259" s="27">
        <v>2</v>
      </c>
      <c r="P259" s="32"/>
      <c r="Q259" s="46">
        <f t="shared" si="47"/>
        <v>0</v>
      </c>
      <c r="R259" s="47">
        <f t="shared" si="49"/>
        <v>0</v>
      </c>
      <c r="S259" s="23"/>
      <c r="ZV259" s="8"/>
    </row>
    <row r="260" spans="2:698" x14ac:dyDescent="0.25">
      <c r="B260" s="12" t="s">
        <v>526</v>
      </c>
      <c r="C260" s="13" t="s">
        <v>527</v>
      </c>
      <c r="D260" s="11" t="s">
        <v>187</v>
      </c>
      <c r="E260" s="27">
        <v>5</v>
      </c>
      <c r="F260" s="32"/>
      <c r="G260" s="46"/>
      <c r="H260" s="47">
        <f t="shared" si="45"/>
        <v>0</v>
      </c>
      <c r="I260" s="40"/>
      <c r="J260" s="27">
        <v>0</v>
      </c>
      <c r="K260" s="32"/>
      <c r="L260" s="46">
        <f t="shared" si="46"/>
        <v>0</v>
      </c>
      <c r="M260" s="47">
        <f t="shared" si="50"/>
        <v>0</v>
      </c>
      <c r="N260" s="40"/>
      <c r="O260" s="27">
        <v>0</v>
      </c>
      <c r="P260" s="32"/>
      <c r="Q260" s="46">
        <f t="shared" si="47"/>
        <v>0</v>
      </c>
      <c r="R260" s="47">
        <f t="shared" si="49"/>
        <v>0</v>
      </c>
      <c r="S260" s="23"/>
      <c r="ZV260" s="8"/>
    </row>
    <row r="261" spans="2:698" x14ac:dyDescent="0.25">
      <c r="B261" s="12" t="s">
        <v>528</v>
      </c>
      <c r="C261" s="13" t="s">
        <v>529</v>
      </c>
      <c r="D261" s="11" t="s">
        <v>187</v>
      </c>
      <c r="E261" s="27">
        <v>2</v>
      </c>
      <c r="F261" s="32"/>
      <c r="G261" s="46"/>
      <c r="H261" s="47">
        <f t="shared" si="45"/>
        <v>0</v>
      </c>
      <c r="I261" s="40"/>
      <c r="J261" s="27">
        <v>0</v>
      </c>
      <c r="K261" s="32"/>
      <c r="L261" s="46">
        <f t="shared" si="46"/>
        <v>0</v>
      </c>
      <c r="M261" s="47">
        <f t="shared" si="50"/>
        <v>0</v>
      </c>
      <c r="N261" s="40"/>
      <c r="O261" s="27">
        <v>0</v>
      </c>
      <c r="P261" s="32"/>
      <c r="Q261" s="46">
        <f t="shared" si="47"/>
        <v>0</v>
      </c>
      <c r="R261" s="47">
        <f t="shared" si="49"/>
        <v>0</v>
      </c>
      <c r="S261" s="23"/>
      <c r="ZV261" s="8"/>
    </row>
    <row r="262" spans="2:698" x14ac:dyDescent="0.25">
      <c r="B262" s="12" t="s">
        <v>530</v>
      </c>
      <c r="C262" s="13" t="s">
        <v>531</v>
      </c>
      <c r="D262" s="11" t="s">
        <v>202</v>
      </c>
      <c r="E262" s="27">
        <v>0</v>
      </c>
      <c r="F262" s="32"/>
      <c r="G262" s="46"/>
      <c r="H262" s="47">
        <f t="shared" si="45"/>
        <v>0</v>
      </c>
      <c r="I262" s="40"/>
      <c r="J262" s="27">
        <v>4</v>
      </c>
      <c r="K262" s="32"/>
      <c r="L262" s="46">
        <f t="shared" si="46"/>
        <v>0</v>
      </c>
      <c r="M262" s="47">
        <f t="shared" si="50"/>
        <v>0</v>
      </c>
      <c r="N262" s="40"/>
      <c r="O262" s="27">
        <v>2</v>
      </c>
      <c r="P262" s="32"/>
      <c r="Q262" s="46">
        <f t="shared" si="47"/>
        <v>0</v>
      </c>
      <c r="R262" s="47">
        <f t="shared" si="49"/>
        <v>0</v>
      </c>
      <c r="S262" s="23"/>
      <c r="ZV262" s="8"/>
    </row>
    <row r="263" spans="2:698" x14ac:dyDescent="0.25">
      <c r="B263" s="12" t="s">
        <v>532</v>
      </c>
      <c r="C263" s="13" t="s">
        <v>533</v>
      </c>
      <c r="D263" s="11" t="s">
        <v>475</v>
      </c>
      <c r="E263" s="27">
        <v>0</v>
      </c>
      <c r="F263" s="32"/>
      <c r="G263" s="46"/>
      <c r="H263" s="47">
        <f t="shared" si="45"/>
        <v>0</v>
      </c>
      <c r="I263" s="40"/>
      <c r="J263" s="27">
        <v>2</v>
      </c>
      <c r="K263" s="32"/>
      <c r="L263" s="46">
        <f t="shared" si="46"/>
        <v>0</v>
      </c>
      <c r="M263" s="47">
        <f t="shared" si="50"/>
        <v>0</v>
      </c>
      <c r="N263" s="40"/>
      <c r="O263" s="27">
        <v>0</v>
      </c>
      <c r="P263" s="32"/>
      <c r="Q263" s="46">
        <f t="shared" si="47"/>
        <v>0</v>
      </c>
      <c r="R263" s="47">
        <f t="shared" si="49"/>
        <v>0</v>
      </c>
      <c r="S263" s="23"/>
      <c r="ZV263" s="8"/>
    </row>
    <row r="264" spans="2:698" x14ac:dyDescent="0.25">
      <c r="B264" s="12" t="s">
        <v>534</v>
      </c>
      <c r="C264" s="13" t="s">
        <v>535</v>
      </c>
      <c r="D264" s="11" t="s">
        <v>536</v>
      </c>
      <c r="E264" s="27">
        <v>0</v>
      </c>
      <c r="F264" s="32"/>
      <c r="G264" s="46"/>
      <c r="H264" s="47">
        <f t="shared" si="45"/>
        <v>0</v>
      </c>
      <c r="I264" s="40"/>
      <c r="J264" s="27">
        <v>1</v>
      </c>
      <c r="K264" s="32"/>
      <c r="L264" s="46">
        <f t="shared" si="46"/>
        <v>0</v>
      </c>
      <c r="M264" s="47">
        <f t="shared" si="50"/>
        <v>0</v>
      </c>
      <c r="N264" s="40"/>
      <c r="O264" s="27">
        <v>0</v>
      </c>
      <c r="P264" s="32"/>
      <c r="Q264" s="46">
        <f t="shared" si="47"/>
        <v>0</v>
      </c>
      <c r="R264" s="47">
        <f t="shared" si="49"/>
        <v>0</v>
      </c>
      <c r="S264" s="23"/>
      <c r="ZV264" s="8"/>
    </row>
    <row r="265" spans="2:698" ht="24" x14ac:dyDescent="0.25">
      <c r="B265" s="12" t="s">
        <v>537</v>
      </c>
      <c r="C265" s="13" t="s">
        <v>538</v>
      </c>
      <c r="D265" s="11" t="s">
        <v>3</v>
      </c>
      <c r="E265" s="27">
        <v>0</v>
      </c>
      <c r="F265" s="32"/>
      <c r="G265" s="46"/>
      <c r="H265" s="47">
        <f t="shared" si="45"/>
        <v>0</v>
      </c>
      <c r="I265" s="40"/>
      <c r="J265" s="27">
        <v>20</v>
      </c>
      <c r="K265" s="32"/>
      <c r="L265" s="46">
        <f t="shared" si="46"/>
        <v>0</v>
      </c>
      <c r="M265" s="47">
        <f t="shared" si="50"/>
        <v>0</v>
      </c>
      <c r="N265" s="40"/>
      <c r="O265" s="27">
        <v>0</v>
      </c>
      <c r="P265" s="32"/>
      <c r="Q265" s="46">
        <f t="shared" si="47"/>
        <v>0</v>
      </c>
      <c r="R265" s="47">
        <f t="shared" si="49"/>
        <v>0</v>
      </c>
      <c r="S265" s="23"/>
      <c r="ZV265" s="8"/>
    </row>
    <row r="266" spans="2:698" x14ac:dyDescent="0.25">
      <c r="B266" s="12"/>
      <c r="C266" s="13"/>
      <c r="D266" s="11"/>
      <c r="E266" s="27"/>
      <c r="F266" s="32"/>
      <c r="G266" s="46"/>
      <c r="H266" s="47">
        <f t="shared" si="45"/>
        <v>0</v>
      </c>
      <c r="I266" s="40"/>
      <c r="J266" s="27"/>
      <c r="K266" s="32"/>
      <c r="L266" s="46"/>
      <c r="M266" s="47">
        <f t="shared" si="50"/>
        <v>0</v>
      </c>
      <c r="N266" s="40"/>
      <c r="O266" s="27"/>
      <c r="P266" s="32"/>
      <c r="Q266" s="46"/>
      <c r="R266" s="47">
        <f t="shared" si="49"/>
        <v>0</v>
      </c>
      <c r="S266" s="23"/>
      <c r="ZV266" s="8"/>
    </row>
    <row r="267" spans="2:698" x14ac:dyDescent="0.25">
      <c r="B267" s="16"/>
      <c r="C267" s="17"/>
      <c r="D267" s="18"/>
      <c r="E267" s="28"/>
      <c r="F267" s="28"/>
      <c r="G267" s="48"/>
      <c r="H267" s="49"/>
      <c r="I267" s="40"/>
      <c r="J267" s="37"/>
      <c r="K267" s="28"/>
      <c r="L267" s="48"/>
      <c r="M267" s="49"/>
      <c r="N267" s="40"/>
      <c r="O267" s="37"/>
      <c r="P267" s="28"/>
      <c r="Q267" s="48"/>
      <c r="R267" s="49"/>
      <c r="S267" s="23"/>
    </row>
    <row r="268" spans="2:698" x14ac:dyDescent="0.25">
      <c r="B268" s="19"/>
      <c r="C268" s="19"/>
      <c r="D268" s="19"/>
      <c r="E268" s="29"/>
      <c r="F268" s="29"/>
      <c r="G268" s="50"/>
      <c r="H268" s="50"/>
      <c r="J268" s="29"/>
      <c r="K268" s="29"/>
      <c r="L268" s="50"/>
      <c r="M268" s="50"/>
      <c r="O268" s="29"/>
      <c r="P268" s="29"/>
      <c r="Q268" s="50"/>
      <c r="R268" s="50"/>
    </row>
    <row r="269" spans="2:698" x14ac:dyDescent="0.25">
      <c r="C269" s="154" t="s">
        <v>196</v>
      </c>
      <c r="H269" s="52">
        <f>SUM(H6:H268)</f>
        <v>0</v>
      </c>
      <c r="I269" s="31">
        <f>SUM(I6:I268)</f>
        <v>0</v>
      </c>
      <c r="J269" s="31"/>
      <c r="K269" s="31"/>
      <c r="L269" s="52"/>
      <c r="M269" s="52">
        <f>SUM(M6:M268)</f>
        <v>0</v>
      </c>
      <c r="N269" s="31">
        <f>SUM(N6:N268)</f>
        <v>0</v>
      </c>
      <c r="O269" s="31"/>
      <c r="P269" s="31"/>
      <c r="Q269" s="52"/>
      <c r="R269" s="52">
        <f>SUM(R6:R268)</f>
        <v>0</v>
      </c>
      <c r="T269" s="51">
        <f>R269+M269+H269</f>
        <v>0</v>
      </c>
      <c r="U269" s="51">
        <f>T269-417000</f>
        <v>-417000</v>
      </c>
      <c r="ZU269" t="s">
        <v>66</v>
      </c>
    </row>
    <row r="270" spans="2:698" x14ac:dyDescent="0.25">
      <c r="B270" s="20">
        <v>20</v>
      </c>
      <c r="C270" s="1" t="str">
        <f>CONCATENATE("Montant TVA (",B270,"%)")</f>
        <v>Montant TVA (20%)</v>
      </c>
      <c r="H270" s="52">
        <f>H269*20%</f>
        <v>0</v>
      </c>
      <c r="I270" s="31">
        <f t="shared" ref="I270:R270" si="51">I269*20%</f>
        <v>0</v>
      </c>
      <c r="J270" s="31"/>
      <c r="K270" s="31"/>
      <c r="L270" s="52"/>
      <c r="M270" s="52">
        <f t="shared" si="51"/>
        <v>0</v>
      </c>
      <c r="N270" s="31">
        <f t="shared" si="51"/>
        <v>0</v>
      </c>
      <c r="O270" s="31"/>
      <c r="P270" s="31"/>
      <c r="Q270" s="52"/>
      <c r="R270" s="52">
        <f t="shared" si="51"/>
        <v>0</v>
      </c>
      <c r="ZU270" t="s">
        <v>67</v>
      </c>
    </row>
    <row r="271" spans="2:698" x14ac:dyDescent="0.25">
      <c r="C271" s="1" t="s">
        <v>68</v>
      </c>
      <c r="H271" s="52">
        <f>SUM(H269:H270)</f>
        <v>0</v>
      </c>
      <c r="I271" s="31">
        <f t="shared" ref="I271:R271" si="52">SUM(I269:I270)</f>
        <v>0</v>
      </c>
      <c r="J271" s="31"/>
      <c r="K271" s="31"/>
      <c r="L271" s="52"/>
      <c r="M271" s="52">
        <f t="shared" si="52"/>
        <v>0</v>
      </c>
      <c r="N271" s="31">
        <f t="shared" si="52"/>
        <v>0</v>
      </c>
      <c r="O271" s="31"/>
      <c r="P271" s="31"/>
      <c r="Q271" s="52"/>
      <c r="R271" s="52">
        <f t="shared" si="52"/>
        <v>0</v>
      </c>
      <c r="ZU271" t="s">
        <v>69</v>
      </c>
    </row>
    <row r="272" spans="2:698" x14ac:dyDescent="0.25">
      <c r="H272" s="52"/>
      <c r="M272" s="52"/>
      <c r="R272" s="52"/>
    </row>
    <row r="273" spans="8:18" x14ac:dyDescent="0.25">
      <c r="H273" s="52"/>
      <c r="M273" s="52"/>
      <c r="R273" s="52"/>
    </row>
  </sheetData>
  <sortState xmlns:xlrd2="http://schemas.microsoft.com/office/spreadsheetml/2017/richdata2" ref="C169:C173">
    <sortCondition ref="C169:C173"/>
  </sortState>
  <mergeCells count="8">
    <mergeCell ref="B3:R3"/>
    <mergeCell ref="E1:H1"/>
    <mergeCell ref="J1:M1"/>
    <mergeCell ref="O1:R1"/>
    <mergeCell ref="A1:A2"/>
    <mergeCell ref="B1:B2"/>
    <mergeCell ref="C1:C2"/>
    <mergeCell ref="D1:D2"/>
  </mergeCells>
  <phoneticPr fontId="62" type="noConversion"/>
  <printOptions horizontalCentered="1" verticalCentered="1"/>
  <pageMargins left="0.6692913385826772" right="0.6692913385826772" top="1.0629921259842521" bottom="1.0629921259842521" header="0.35433070866141736" footer="0.55118110236220474"/>
  <pageSetup paperSize="9" scale="65" fitToHeight="0" orientation="landscape" r:id="rId1"/>
  <headerFooter>
    <oddHeader>&amp;L&amp;"-,Gras"Centre Hospitalier Durécu-Lavoisier de Darnétal&amp;"-,Normal"
Reconstruction du SMR et restructuration de l'EHPAD au Centre Hospitalier Durécu-Lavoisier
DCE - DPGF - Lot n°16&amp;RJUILLET 2025
N° d'affaire : B240046</oddHeader>
    <oddFooter>&amp;CATELIER ESPACE LIBRE&amp;R&amp;P / &amp;N</oddFooter>
  </headerFooter>
  <rowBreaks count="8" manualBreakCount="8">
    <brk id="33" min="1" max="18" man="1"/>
    <brk id="63" min="1" max="18" man="1"/>
    <brk id="94" min="1" max="18" man="1"/>
    <brk id="117" min="1" max="18" man="1"/>
    <brk id="175" min="1" max="18" man="1"/>
    <brk id="213" min="1" max="18" man="1"/>
    <brk id="242" min="1" max="18" man="1"/>
    <brk id="267" min="1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dimension ref="A1:K61"/>
  <sheetViews>
    <sheetView showZeros="0" view="pageBreakPreview" zoomScale="115" zoomScaleNormal="100" zoomScaleSheetLayoutView="115" workbookViewId="0">
      <selection activeCell="F24" sqref="F24"/>
    </sheetView>
  </sheetViews>
  <sheetFormatPr baseColWidth="10" defaultRowHeight="12.75" x14ac:dyDescent="0.2"/>
  <cols>
    <col min="1" max="1" width="6.85546875" style="57" bestFit="1" customWidth="1"/>
    <col min="2" max="2" width="6.5703125" style="57" customWidth="1"/>
    <col min="3" max="3" width="39.28515625" style="57" bestFit="1" customWidth="1"/>
    <col min="4" max="4" width="11.42578125" style="57"/>
    <col min="5" max="5" width="12.7109375" style="57" customWidth="1"/>
    <col min="6" max="256" width="11.42578125" style="57"/>
    <col min="257" max="257" width="6.85546875" style="57" bestFit="1" customWidth="1"/>
    <col min="258" max="258" width="6.5703125" style="57" customWidth="1"/>
    <col min="259" max="259" width="39.28515625" style="57" bestFit="1" customWidth="1"/>
    <col min="260" max="260" width="11.42578125" style="57"/>
    <col min="261" max="261" width="12.7109375" style="57" customWidth="1"/>
    <col min="262" max="512" width="11.42578125" style="57"/>
    <col min="513" max="513" width="6.85546875" style="57" bestFit="1" customWidth="1"/>
    <col min="514" max="514" width="6.5703125" style="57" customWidth="1"/>
    <col min="515" max="515" width="39.28515625" style="57" bestFit="1" customWidth="1"/>
    <col min="516" max="516" width="11.42578125" style="57"/>
    <col min="517" max="517" width="12.7109375" style="57" customWidth="1"/>
    <col min="518" max="768" width="11.42578125" style="57"/>
    <col min="769" max="769" width="6.85546875" style="57" bestFit="1" customWidth="1"/>
    <col min="770" max="770" width="6.5703125" style="57" customWidth="1"/>
    <col min="771" max="771" width="39.28515625" style="57" bestFit="1" customWidth="1"/>
    <col min="772" max="772" width="11.42578125" style="57"/>
    <col min="773" max="773" width="12.7109375" style="57" customWidth="1"/>
    <col min="774" max="1024" width="11.42578125" style="57"/>
    <col min="1025" max="1025" width="6.85546875" style="57" bestFit="1" customWidth="1"/>
    <col min="1026" max="1026" width="6.5703125" style="57" customWidth="1"/>
    <col min="1027" max="1027" width="39.28515625" style="57" bestFit="1" customWidth="1"/>
    <col min="1028" max="1028" width="11.42578125" style="57"/>
    <col min="1029" max="1029" width="12.7109375" style="57" customWidth="1"/>
    <col min="1030" max="1280" width="11.42578125" style="57"/>
    <col min="1281" max="1281" width="6.85546875" style="57" bestFit="1" customWidth="1"/>
    <col min="1282" max="1282" width="6.5703125" style="57" customWidth="1"/>
    <col min="1283" max="1283" width="39.28515625" style="57" bestFit="1" customWidth="1"/>
    <col min="1284" max="1284" width="11.42578125" style="57"/>
    <col min="1285" max="1285" width="12.7109375" style="57" customWidth="1"/>
    <col min="1286" max="1536" width="11.42578125" style="57"/>
    <col min="1537" max="1537" width="6.85546875" style="57" bestFit="1" customWidth="1"/>
    <col min="1538" max="1538" width="6.5703125" style="57" customWidth="1"/>
    <col min="1539" max="1539" width="39.28515625" style="57" bestFit="1" customWidth="1"/>
    <col min="1540" max="1540" width="11.42578125" style="57"/>
    <col min="1541" max="1541" width="12.7109375" style="57" customWidth="1"/>
    <col min="1542" max="1792" width="11.42578125" style="57"/>
    <col min="1793" max="1793" width="6.85546875" style="57" bestFit="1" customWidth="1"/>
    <col min="1794" max="1794" width="6.5703125" style="57" customWidth="1"/>
    <col min="1795" max="1795" width="39.28515625" style="57" bestFit="1" customWidth="1"/>
    <col min="1796" max="1796" width="11.42578125" style="57"/>
    <col min="1797" max="1797" width="12.7109375" style="57" customWidth="1"/>
    <col min="1798" max="2048" width="11.42578125" style="57"/>
    <col min="2049" max="2049" width="6.85546875" style="57" bestFit="1" customWidth="1"/>
    <col min="2050" max="2050" width="6.5703125" style="57" customWidth="1"/>
    <col min="2051" max="2051" width="39.28515625" style="57" bestFit="1" customWidth="1"/>
    <col min="2052" max="2052" width="11.42578125" style="57"/>
    <col min="2053" max="2053" width="12.7109375" style="57" customWidth="1"/>
    <col min="2054" max="2304" width="11.42578125" style="57"/>
    <col min="2305" max="2305" width="6.85546875" style="57" bestFit="1" customWidth="1"/>
    <col min="2306" max="2306" width="6.5703125" style="57" customWidth="1"/>
    <col min="2307" max="2307" width="39.28515625" style="57" bestFit="1" customWidth="1"/>
    <col min="2308" max="2308" width="11.42578125" style="57"/>
    <col min="2309" max="2309" width="12.7109375" style="57" customWidth="1"/>
    <col min="2310" max="2560" width="11.42578125" style="57"/>
    <col min="2561" max="2561" width="6.85546875" style="57" bestFit="1" customWidth="1"/>
    <col min="2562" max="2562" width="6.5703125" style="57" customWidth="1"/>
    <col min="2563" max="2563" width="39.28515625" style="57" bestFit="1" customWidth="1"/>
    <col min="2564" max="2564" width="11.42578125" style="57"/>
    <col min="2565" max="2565" width="12.7109375" style="57" customWidth="1"/>
    <col min="2566" max="2816" width="11.42578125" style="57"/>
    <col min="2817" max="2817" width="6.85546875" style="57" bestFit="1" customWidth="1"/>
    <col min="2818" max="2818" width="6.5703125" style="57" customWidth="1"/>
    <col min="2819" max="2819" width="39.28515625" style="57" bestFit="1" customWidth="1"/>
    <col min="2820" max="2820" width="11.42578125" style="57"/>
    <col min="2821" max="2821" width="12.7109375" style="57" customWidth="1"/>
    <col min="2822" max="3072" width="11.42578125" style="57"/>
    <col min="3073" max="3073" width="6.85546875" style="57" bestFit="1" customWidth="1"/>
    <col min="3074" max="3074" width="6.5703125" style="57" customWidth="1"/>
    <col min="3075" max="3075" width="39.28515625" style="57" bestFit="1" customWidth="1"/>
    <col min="3076" max="3076" width="11.42578125" style="57"/>
    <col min="3077" max="3077" width="12.7109375" style="57" customWidth="1"/>
    <col min="3078" max="3328" width="11.42578125" style="57"/>
    <col min="3329" max="3329" width="6.85546875" style="57" bestFit="1" customWidth="1"/>
    <col min="3330" max="3330" width="6.5703125" style="57" customWidth="1"/>
    <col min="3331" max="3331" width="39.28515625" style="57" bestFit="1" customWidth="1"/>
    <col min="3332" max="3332" width="11.42578125" style="57"/>
    <col min="3333" max="3333" width="12.7109375" style="57" customWidth="1"/>
    <col min="3334" max="3584" width="11.42578125" style="57"/>
    <col min="3585" max="3585" width="6.85546875" style="57" bestFit="1" customWidth="1"/>
    <col min="3586" max="3586" width="6.5703125" style="57" customWidth="1"/>
    <col min="3587" max="3587" width="39.28515625" style="57" bestFit="1" customWidth="1"/>
    <col min="3588" max="3588" width="11.42578125" style="57"/>
    <col min="3589" max="3589" width="12.7109375" style="57" customWidth="1"/>
    <col min="3590" max="3840" width="11.42578125" style="57"/>
    <col min="3841" max="3841" width="6.85546875" style="57" bestFit="1" customWidth="1"/>
    <col min="3842" max="3842" width="6.5703125" style="57" customWidth="1"/>
    <col min="3843" max="3843" width="39.28515625" style="57" bestFit="1" customWidth="1"/>
    <col min="3844" max="3844" width="11.42578125" style="57"/>
    <col min="3845" max="3845" width="12.7109375" style="57" customWidth="1"/>
    <col min="3846" max="4096" width="11.42578125" style="57"/>
    <col min="4097" max="4097" width="6.85546875" style="57" bestFit="1" customWidth="1"/>
    <col min="4098" max="4098" width="6.5703125" style="57" customWidth="1"/>
    <col min="4099" max="4099" width="39.28515625" style="57" bestFit="1" customWidth="1"/>
    <col min="4100" max="4100" width="11.42578125" style="57"/>
    <col min="4101" max="4101" width="12.7109375" style="57" customWidth="1"/>
    <col min="4102" max="4352" width="11.42578125" style="57"/>
    <col min="4353" max="4353" width="6.85546875" style="57" bestFit="1" customWidth="1"/>
    <col min="4354" max="4354" width="6.5703125" style="57" customWidth="1"/>
    <col min="4355" max="4355" width="39.28515625" style="57" bestFit="1" customWidth="1"/>
    <col min="4356" max="4356" width="11.42578125" style="57"/>
    <col min="4357" max="4357" width="12.7109375" style="57" customWidth="1"/>
    <col min="4358" max="4608" width="11.42578125" style="57"/>
    <col min="4609" max="4609" width="6.85546875" style="57" bestFit="1" customWidth="1"/>
    <col min="4610" max="4610" width="6.5703125" style="57" customWidth="1"/>
    <col min="4611" max="4611" width="39.28515625" style="57" bestFit="1" customWidth="1"/>
    <col min="4612" max="4612" width="11.42578125" style="57"/>
    <col min="4613" max="4613" width="12.7109375" style="57" customWidth="1"/>
    <col min="4614" max="4864" width="11.42578125" style="57"/>
    <col min="4865" max="4865" width="6.85546875" style="57" bestFit="1" customWidth="1"/>
    <col min="4866" max="4866" width="6.5703125" style="57" customWidth="1"/>
    <col min="4867" max="4867" width="39.28515625" style="57" bestFit="1" customWidth="1"/>
    <col min="4868" max="4868" width="11.42578125" style="57"/>
    <col min="4869" max="4869" width="12.7109375" style="57" customWidth="1"/>
    <col min="4870" max="5120" width="11.42578125" style="57"/>
    <col min="5121" max="5121" width="6.85546875" style="57" bestFit="1" customWidth="1"/>
    <col min="5122" max="5122" width="6.5703125" style="57" customWidth="1"/>
    <col min="5123" max="5123" width="39.28515625" style="57" bestFit="1" customWidth="1"/>
    <col min="5124" max="5124" width="11.42578125" style="57"/>
    <col min="5125" max="5125" width="12.7109375" style="57" customWidth="1"/>
    <col min="5126" max="5376" width="11.42578125" style="57"/>
    <col min="5377" max="5377" width="6.85546875" style="57" bestFit="1" customWidth="1"/>
    <col min="5378" max="5378" width="6.5703125" style="57" customWidth="1"/>
    <col min="5379" max="5379" width="39.28515625" style="57" bestFit="1" customWidth="1"/>
    <col min="5380" max="5380" width="11.42578125" style="57"/>
    <col min="5381" max="5381" width="12.7109375" style="57" customWidth="1"/>
    <col min="5382" max="5632" width="11.42578125" style="57"/>
    <col min="5633" max="5633" width="6.85546875" style="57" bestFit="1" customWidth="1"/>
    <col min="5634" max="5634" width="6.5703125" style="57" customWidth="1"/>
    <col min="5635" max="5635" width="39.28515625" style="57" bestFit="1" customWidth="1"/>
    <col min="5636" max="5636" width="11.42578125" style="57"/>
    <col min="5637" max="5637" width="12.7109375" style="57" customWidth="1"/>
    <col min="5638" max="5888" width="11.42578125" style="57"/>
    <col min="5889" max="5889" width="6.85546875" style="57" bestFit="1" customWidth="1"/>
    <col min="5890" max="5890" width="6.5703125" style="57" customWidth="1"/>
    <col min="5891" max="5891" width="39.28515625" style="57" bestFit="1" customWidth="1"/>
    <col min="5892" max="5892" width="11.42578125" style="57"/>
    <col min="5893" max="5893" width="12.7109375" style="57" customWidth="1"/>
    <col min="5894" max="6144" width="11.42578125" style="57"/>
    <col min="6145" max="6145" width="6.85546875" style="57" bestFit="1" customWidth="1"/>
    <col min="6146" max="6146" width="6.5703125" style="57" customWidth="1"/>
    <col min="6147" max="6147" width="39.28515625" style="57" bestFit="1" customWidth="1"/>
    <col min="6148" max="6148" width="11.42578125" style="57"/>
    <col min="6149" max="6149" width="12.7109375" style="57" customWidth="1"/>
    <col min="6150" max="6400" width="11.42578125" style="57"/>
    <col min="6401" max="6401" width="6.85546875" style="57" bestFit="1" customWidth="1"/>
    <col min="6402" max="6402" width="6.5703125" style="57" customWidth="1"/>
    <col min="6403" max="6403" width="39.28515625" style="57" bestFit="1" customWidth="1"/>
    <col min="6404" max="6404" width="11.42578125" style="57"/>
    <col min="6405" max="6405" width="12.7109375" style="57" customWidth="1"/>
    <col min="6406" max="6656" width="11.42578125" style="57"/>
    <col min="6657" max="6657" width="6.85546875" style="57" bestFit="1" customWidth="1"/>
    <col min="6658" max="6658" width="6.5703125" style="57" customWidth="1"/>
    <col min="6659" max="6659" width="39.28515625" style="57" bestFit="1" customWidth="1"/>
    <col min="6660" max="6660" width="11.42578125" style="57"/>
    <col min="6661" max="6661" width="12.7109375" style="57" customWidth="1"/>
    <col min="6662" max="6912" width="11.42578125" style="57"/>
    <col min="6913" max="6913" width="6.85546875" style="57" bestFit="1" customWidth="1"/>
    <col min="6914" max="6914" width="6.5703125" style="57" customWidth="1"/>
    <col min="6915" max="6915" width="39.28515625" style="57" bestFit="1" customWidth="1"/>
    <col min="6916" max="6916" width="11.42578125" style="57"/>
    <col min="6917" max="6917" width="12.7109375" style="57" customWidth="1"/>
    <col min="6918" max="7168" width="11.42578125" style="57"/>
    <col min="7169" max="7169" width="6.85546875" style="57" bestFit="1" customWidth="1"/>
    <col min="7170" max="7170" width="6.5703125" style="57" customWidth="1"/>
    <col min="7171" max="7171" width="39.28515625" style="57" bestFit="1" customWidth="1"/>
    <col min="7172" max="7172" width="11.42578125" style="57"/>
    <col min="7173" max="7173" width="12.7109375" style="57" customWidth="1"/>
    <col min="7174" max="7424" width="11.42578125" style="57"/>
    <col min="7425" max="7425" width="6.85546875" style="57" bestFit="1" customWidth="1"/>
    <col min="7426" max="7426" width="6.5703125" style="57" customWidth="1"/>
    <col min="7427" max="7427" width="39.28515625" style="57" bestFit="1" customWidth="1"/>
    <col min="7428" max="7428" width="11.42578125" style="57"/>
    <col min="7429" max="7429" width="12.7109375" style="57" customWidth="1"/>
    <col min="7430" max="7680" width="11.42578125" style="57"/>
    <col min="7681" max="7681" width="6.85546875" style="57" bestFit="1" customWidth="1"/>
    <col min="7682" max="7682" width="6.5703125" style="57" customWidth="1"/>
    <col min="7683" max="7683" width="39.28515625" style="57" bestFit="1" customWidth="1"/>
    <col min="7684" max="7684" width="11.42578125" style="57"/>
    <col min="7685" max="7685" width="12.7109375" style="57" customWidth="1"/>
    <col min="7686" max="7936" width="11.42578125" style="57"/>
    <col min="7937" max="7937" width="6.85546875" style="57" bestFit="1" customWidth="1"/>
    <col min="7938" max="7938" width="6.5703125" style="57" customWidth="1"/>
    <col min="7939" max="7939" width="39.28515625" style="57" bestFit="1" customWidth="1"/>
    <col min="7940" max="7940" width="11.42578125" style="57"/>
    <col min="7941" max="7941" width="12.7109375" style="57" customWidth="1"/>
    <col min="7942" max="8192" width="11.42578125" style="57"/>
    <col min="8193" max="8193" width="6.85546875" style="57" bestFit="1" customWidth="1"/>
    <col min="8194" max="8194" width="6.5703125" style="57" customWidth="1"/>
    <col min="8195" max="8195" width="39.28515625" style="57" bestFit="1" customWidth="1"/>
    <col min="8196" max="8196" width="11.42578125" style="57"/>
    <col min="8197" max="8197" width="12.7109375" style="57" customWidth="1"/>
    <col min="8198" max="8448" width="11.42578125" style="57"/>
    <col min="8449" max="8449" width="6.85546875" style="57" bestFit="1" customWidth="1"/>
    <col min="8450" max="8450" width="6.5703125" style="57" customWidth="1"/>
    <col min="8451" max="8451" width="39.28515625" style="57" bestFit="1" customWidth="1"/>
    <col min="8452" max="8452" width="11.42578125" style="57"/>
    <col min="8453" max="8453" width="12.7109375" style="57" customWidth="1"/>
    <col min="8454" max="8704" width="11.42578125" style="57"/>
    <col min="8705" max="8705" width="6.85546875" style="57" bestFit="1" customWidth="1"/>
    <col min="8706" max="8706" width="6.5703125" style="57" customWidth="1"/>
    <col min="8707" max="8707" width="39.28515625" style="57" bestFit="1" customWidth="1"/>
    <col min="8708" max="8708" width="11.42578125" style="57"/>
    <col min="8709" max="8709" width="12.7109375" style="57" customWidth="1"/>
    <col min="8710" max="8960" width="11.42578125" style="57"/>
    <col min="8961" max="8961" width="6.85546875" style="57" bestFit="1" customWidth="1"/>
    <col min="8962" max="8962" width="6.5703125" style="57" customWidth="1"/>
    <col min="8963" max="8963" width="39.28515625" style="57" bestFit="1" customWidth="1"/>
    <col min="8964" max="8964" width="11.42578125" style="57"/>
    <col min="8965" max="8965" width="12.7109375" style="57" customWidth="1"/>
    <col min="8966" max="9216" width="11.42578125" style="57"/>
    <col min="9217" max="9217" width="6.85546875" style="57" bestFit="1" customWidth="1"/>
    <col min="9218" max="9218" width="6.5703125" style="57" customWidth="1"/>
    <col min="9219" max="9219" width="39.28515625" style="57" bestFit="1" customWidth="1"/>
    <col min="9220" max="9220" width="11.42578125" style="57"/>
    <col min="9221" max="9221" width="12.7109375" style="57" customWidth="1"/>
    <col min="9222" max="9472" width="11.42578125" style="57"/>
    <col min="9473" max="9473" width="6.85546875" style="57" bestFit="1" customWidth="1"/>
    <col min="9474" max="9474" width="6.5703125" style="57" customWidth="1"/>
    <col min="9475" max="9475" width="39.28515625" style="57" bestFit="1" customWidth="1"/>
    <col min="9476" max="9476" width="11.42578125" style="57"/>
    <col min="9477" max="9477" width="12.7109375" style="57" customWidth="1"/>
    <col min="9478" max="9728" width="11.42578125" style="57"/>
    <col min="9729" max="9729" width="6.85546875" style="57" bestFit="1" customWidth="1"/>
    <col min="9730" max="9730" width="6.5703125" style="57" customWidth="1"/>
    <col min="9731" max="9731" width="39.28515625" style="57" bestFit="1" customWidth="1"/>
    <col min="9732" max="9732" width="11.42578125" style="57"/>
    <col min="9733" max="9733" width="12.7109375" style="57" customWidth="1"/>
    <col min="9734" max="9984" width="11.42578125" style="57"/>
    <col min="9985" max="9985" width="6.85546875" style="57" bestFit="1" customWidth="1"/>
    <col min="9986" max="9986" width="6.5703125" style="57" customWidth="1"/>
    <col min="9987" max="9987" width="39.28515625" style="57" bestFit="1" customWidth="1"/>
    <col min="9988" max="9988" width="11.42578125" style="57"/>
    <col min="9989" max="9989" width="12.7109375" style="57" customWidth="1"/>
    <col min="9990" max="10240" width="11.42578125" style="57"/>
    <col min="10241" max="10241" width="6.85546875" style="57" bestFit="1" customWidth="1"/>
    <col min="10242" max="10242" width="6.5703125" style="57" customWidth="1"/>
    <col min="10243" max="10243" width="39.28515625" style="57" bestFit="1" customWidth="1"/>
    <col min="10244" max="10244" width="11.42578125" style="57"/>
    <col min="10245" max="10245" width="12.7109375" style="57" customWidth="1"/>
    <col min="10246" max="10496" width="11.42578125" style="57"/>
    <col min="10497" max="10497" width="6.85546875" style="57" bestFit="1" customWidth="1"/>
    <col min="10498" max="10498" width="6.5703125" style="57" customWidth="1"/>
    <col min="10499" max="10499" width="39.28515625" style="57" bestFit="1" customWidth="1"/>
    <col min="10500" max="10500" width="11.42578125" style="57"/>
    <col min="10501" max="10501" width="12.7109375" style="57" customWidth="1"/>
    <col min="10502" max="10752" width="11.42578125" style="57"/>
    <col min="10753" max="10753" width="6.85546875" style="57" bestFit="1" customWidth="1"/>
    <col min="10754" max="10754" width="6.5703125" style="57" customWidth="1"/>
    <col min="10755" max="10755" width="39.28515625" style="57" bestFit="1" customWidth="1"/>
    <col min="10756" max="10756" width="11.42578125" style="57"/>
    <col min="10757" max="10757" width="12.7109375" style="57" customWidth="1"/>
    <col min="10758" max="11008" width="11.42578125" style="57"/>
    <col min="11009" max="11009" width="6.85546875" style="57" bestFit="1" customWidth="1"/>
    <col min="11010" max="11010" width="6.5703125" style="57" customWidth="1"/>
    <col min="11011" max="11011" width="39.28515625" style="57" bestFit="1" customWidth="1"/>
    <col min="11012" max="11012" width="11.42578125" style="57"/>
    <col min="11013" max="11013" width="12.7109375" style="57" customWidth="1"/>
    <col min="11014" max="11264" width="11.42578125" style="57"/>
    <col min="11265" max="11265" width="6.85546875" style="57" bestFit="1" customWidth="1"/>
    <col min="11266" max="11266" width="6.5703125" style="57" customWidth="1"/>
    <col min="11267" max="11267" width="39.28515625" style="57" bestFit="1" customWidth="1"/>
    <col min="11268" max="11268" width="11.42578125" style="57"/>
    <col min="11269" max="11269" width="12.7109375" style="57" customWidth="1"/>
    <col min="11270" max="11520" width="11.42578125" style="57"/>
    <col min="11521" max="11521" width="6.85546875" style="57" bestFit="1" customWidth="1"/>
    <col min="11522" max="11522" width="6.5703125" style="57" customWidth="1"/>
    <col min="11523" max="11523" width="39.28515625" style="57" bestFit="1" customWidth="1"/>
    <col min="11524" max="11524" width="11.42578125" style="57"/>
    <col min="11525" max="11525" width="12.7109375" style="57" customWidth="1"/>
    <col min="11526" max="11776" width="11.42578125" style="57"/>
    <col min="11777" max="11777" width="6.85546875" style="57" bestFit="1" customWidth="1"/>
    <col min="11778" max="11778" width="6.5703125" style="57" customWidth="1"/>
    <col min="11779" max="11779" width="39.28515625" style="57" bestFit="1" customWidth="1"/>
    <col min="11780" max="11780" width="11.42578125" style="57"/>
    <col min="11781" max="11781" width="12.7109375" style="57" customWidth="1"/>
    <col min="11782" max="12032" width="11.42578125" style="57"/>
    <col min="12033" max="12033" width="6.85546875" style="57" bestFit="1" customWidth="1"/>
    <col min="12034" max="12034" width="6.5703125" style="57" customWidth="1"/>
    <col min="12035" max="12035" width="39.28515625" style="57" bestFit="1" customWidth="1"/>
    <col min="12036" max="12036" width="11.42578125" style="57"/>
    <col min="12037" max="12037" width="12.7109375" style="57" customWidth="1"/>
    <col min="12038" max="12288" width="11.42578125" style="57"/>
    <col min="12289" max="12289" width="6.85546875" style="57" bestFit="1" customWidth="1"/>
    <col min="12290" max="12290" width="6.5703125" style="57" customWidth="1"/>
    <col min="12291" max="12291" width="39.28515625" style="57" bestFit="1" customWidth="1"/>
    <col min="12292" max="12292" width="11.42578125" style="57"/>
    <col min="12293" max="12293" width="12.7109375" style="57" customWidth="1"/>
    <col min="12294" max="12544" width="11.42578125" style="57"/>
    <col min="12545" max="12545" width="6.85546875" style="57" bestFit="1" customWidth="1"/>
    <col min="12546" max="12546" width="6.5703125" style="57" customWidth="1"/>
    <col min="12547" max="12547" width="39.28515625" style="57" bestFit="1" customWidth="1"/>
    <col min="12548" max="12548" width="11.42578125" style="57"/>
    <col min="12549" max="12549" width="12.7109375" style="57" customWidth="1"/>
    <col min="12550" max="12800" width="11.42578125" style="57"/>
    <col min="12801" max="12801" width="6.85546875" style="57" bestFit="1" customWidth="1"/>
    <col min="12802" max="12802" width="6.5703125" style="57" customWidth="1"/>
    <col min="12803" max="12803" width="39.28515625" style="57" bestFit="1" customWidth="1"/>
    <col min="12804" max="12804" width="11.42578125" style="57"/>
    <col min="12805" max="12805" width="12.7109375" style="57" customWidth="1"/>
    <col min="12806" max="13056" width="11.42578125" style="57"/>
    <col min="13057" max="13057" width="6.85546875" style="57" bestFit="1" customWidth="1"/>
    <col min="13058" max="13058" width="6.5703125" style="57" customWidth="1"/>
    <col min="13059" max="13059" width="39.28515625" style="57" bestFit="1" customWidth="1"/>
    <col min="13060" max="13060" width="11.42578125" style="57"/>
    <col min="13061" max="13061" width="12.7109375" style="57" customWidth="1"/>
    <col min="13062" max="13312" width="11.42578125" style="57"/>
    <col min="13313" max="13313" width="6.85546875" style="57" bestFit="1" customWidth="1"/>
    <col min="13314" max="13314" width="6.5703125" style="57" customWidth="1"/>
    <col min="13315" max="13315" width="39.28515625" style="57" bestFit="1" customWidth="1"/>
    <col min="13316" max="13316" width="11.42578125" style="57"/>
    <col min="13317" max="13317" width="12.7109375" style="57" customWidth="1"/>
    <col min="13318" max="13568" width="11.42578125" style="57"/>
    <col min="13569" max="13569" width="6.85546875" style="57" bestFit="1" customWidth="1"/>
    <col min="13570" max="13570" width="6.5703125" style="57" customWidth="1"/>
    <col min="13571" max="13571" width="39.28515625" style="57" bestFit="1" customWidth="1"/>
    <col min="13572" max="13572" width="11.42578125" style="57"/>
    <col min="13573" max="13573" width="12.7109375" style="57" customWidth="1"/>
    <col min="13574" max="13824" width="11.42578125" style="57"/>
    <col min="13825" max="13825" width="6.85546875" style="57" bestFit="1" customWidth="1"/>
    <col min="13826" max="13826" width="6.5703125" style="57" customWidth="1"/>
    <col min="13827" max="13827" width="39.28515625" style="57" bestFit="1" customWidth="1"/>
    <col min="13828" max="13828" width="11.42578125" style="57"/>
    <col min="13829" max="13829" width="12.7109375" style="57" customWidth="1"/>
    <col min="13830" max="14080" width="11.42578125" style="57"/>
    <col min="14081" max="14081" width="6.85546875" style="57" bestFit="1" customWidth="1"/>
    <col min="14082" max="14082" width="6.5703125" style="57" customWidth="1"/>
    <col min="14083" max="14083" width="39.28515625" style="57" bestFit="1" customWidth="1"/>
    <col min="14084" max="14084" width="11.42578125" style="57"/>
    <col min="14085" max="14085" width="12.7109375" style="57" customWidth="1"/>
    <col min="14086" max="14336" width="11.42578125" style="57"/>
    <col min="14337" max="14337" width="6.85546875" style="57" bestFit="1" customWidth="1"/>
    <col min="14338" max="14338" width="6.5703125" style="57" customWidth="1"/>
    <col min="14339" max="14339" width="39.28515625" style="57" bestFit="1" customWidth="1"/>
    <col min="14340" max="14340" width="11.42578125" style="57"/>
    <col min="14341" max="14341" width="12.7109375" style="57" customWidth="1"/>
    <col min="14342" max="14592" width="11.42578125" style="57"/>
    <col min="14593" max="14593" width="6.85546875" style="57" bestFit="1" customWidth="1"/>
    <col min="14594" max="14594" width="6.5703125" style="57" customWidth="1"/>
    <col min="14595" max="14595" width="39.28515625" style="57" bestFit="1" customWidth="1"/>
    <col min="14596" max="14596" width="11.42578125" style="57"/>
    <col min="14597" max="14597" width="12.7109375" style="57" customWidth="1"/>
    <col min="14598" max="14848" width="11.42578125" style="57"/>
    <col min="14849" max="14849" width="6.85546875" style="57" bestFit="1" customWidth="1"/>
    <col min="14850" max="14850" width="6.5703125" style="57" customWidth="1"/>
    <col min="14851" max="14851" width="39.28515625" style="57" bestFit="1" customWidth="1"/>
    <col min="14852" max="14852" width="11.42578125" style="57"/>
    <col min="14853" max="14853" width="12.7109375" style="57" customWidth="1"/>
    <col min="14854" max="15104" width="11.42578125" style="57"/>
    <col min="15105" max="15105" width="6.85546875" style="57" bestFit="1" customWidth="1"/>
    <col min="15106" max="15106" width="6.5703125" style="57" customWidth="1"/>
    <col min="15107" max="15107" width="39.28515625" style="57" bestFit="1" customWidth="1"/>
    <col min="15108" max="15108" width="11.42578125" style="57"/>
    <col min="15109" max="15109" width="12.7109375" style="57" customWidth="1"/>
    <col min="15110" max="15360" width="11.42578125" style="57"/>
    <col min="15361" max="15361" width="6.85546875" style="57" bestFit="1" customWidth="1"/>
    <col min="15362" max="15362" width="6.5703125" style="57" customWidth="1"/>
    <col min="15363" max="15363" width="39.28515625" style="57" bestFit="1" customWidth="1"/>
    <col min="15364" max="15364" width="11.42578125" style="57"/>
    <col min="15365" max="15365" width="12.7109375" style="57" customWidth="1"/>
    <col min="15366" max="15616" width="11.42578125" style="57"/>
    <col min="15617" max="15617" width="6.85546875" style="57" bestFit="1" customWidth="1"/>
    <col min="15618" max="15618" width="6.5703125" style="57" customWidth="1"/>
    <col min="15619" max="15619" width="39.28515625" style="57" bestFit="1" customWidth="1"/>
    <col min="15620" max="15620" width="11.42578125" style="57"/>
    <col min="15621" max="15621" width="12.7109375" style="57" customWidth="1"/>
    <col min="15622" max="15872" width="11.42578125" style="57"/>
    <col min="15873" max="15873" width="6.85546875" style="57" bestFit="1" customWidth="1"/>
    <col min="15874" max="15874" width="6.5703125" style="57" customWidth="1"/>
    <col min="15875" max="15875" width="39.28515625" style="57" bestFit="1" customWidth="1"/>
    <col min="15876" max="15876" width="11.42578125" style="57"/>
    <col min="15877" max="15877" width="12.7109375" style="57" customWidth="1"/>
    <col min="15878" max="16128" width="11.42578125" style="57"/>
    <col min="16129" max="16129" width="6.85546875" style="57" bestFit="1" customWidth="1"/>
    <col min="16130" max="16130" width="6.5703125" style="57" customWidth="1"/>
    <col min="16131" max="16131" width="39.28515625" style="57" bestFit="1" customWidth="1"/>
    <col min="16132" max="16132" width="11.42578125" style="57"/>
    <col min="16133" max="16133" width="12.7109375" style="57" customWidth="1"/>
    <col min="16134" max="16384" width="11.42578125" style="57"/>
  </cols>
  <sheetData>
    <row r="1" spans="1:9" ht="19.5" customHeight="1" x14ac:dyDescent="0.2">
      <c r="A1" s="236" t="s">
        <v>73</v>
      </c>
      <c r="B1" s="236"/>
      <c r="C1" s="237"/>
      <c r="D1" s="237"/>
      <c r="E1" s="237"/>
      <c r="F1" s="237"/>
      <c r="G1" s="237"/>
      <c r="H1" s="237"/>
      <c r="I1" s="237"/>
    </row>
    <row r="2" spans="1:9" ht="19.5" customHeight="1" x14ac:dyDescent="0.2">
      <c r="A2" s="55"/>
      <c r="B2" s="55"/>
      <c r="C2" s="56"/>
      <c r="D2" s="56"/>
      <c r="E2" s="56"/>
      <c r="F2" s="56"/>
      <c r="G2" s="56"/>
      <c r="H2" s="56"/>
      <c r="I2" s="56"/>
    </row>
    <row r="3" spans="1:9" s="58" customFormat="1" x14ac:dyDescent="0.25">
      <c r="C3" s="238"/>
      <c r="D3" s="238"/>
      <c r="E3" s="238"/>
      <c r="F3" s="238"/>
      <c r="G3" s="238"/>
      <c r="H3" s="239"/>
      <c r="I3" s="239"/>
    </row>
    <row r="4" spans="1:9" s="58" customFormat="1" ht="15" customHeight="1" x14ac:dyDescent="0.25">
      <c r="A4" s="59"/>
      <c r="B4" s="59"/>
      <c r="C4" s="59"/>
    </row>
    <row r="5" spans="1:9" s="58" customFormat="1" ht="15" customHeight="1" x14ac:dyDescent="0.25">
      <c r="A5" s="60"/>
      <c r="B5" s="61" t="s">
        <v>539</v>
      </c>
      <c r="C5" s="62" t="s">
        <v>540</v>
      </c>
    </row>
    <row r="6" spans="1:9" s="58" customFormat="1" ht="15" customHeight="1" x14ac:dyDescent="0.25">
      <c r="A6" s="60"/>
      <c r="B6" s="63"/>
      <c r="C6" s="64"/>
    </row>
    <row r="7" spans="1:9" s="58" customFormat="1" ht="15" customHeight="1" x14ac:dyDescent="0.2">
      <c r="A7" s="65"/>
      <c r="B7" s="66"/>
      <c r="C7" s="61" t="s">
        <v>74</v>
      </c>
      <c r="D7" s="67"/>
      <c r="E7" s="68"/>
      <c r="F7" s="240">
        <f>'DPGF LOT 16'!H269</f>
        <v>0</v>
      </c>
      <c r="G7" s="240"/>
      <c r="H7" s="68"/>
      <c r="I7" s="68"/>
    </row>
    <row r="8" spans="1:9" s="58" customFormat="1" ht="10.5" customHeight="1" x14ac:dyDescent="0.2">
      <c r="A8" s="65"/>
      <c r="B8" s="66"/>
      <c r="D8" s="67"/>
      <c r="E8" s="68"/>
      <c r="F8" s="69"/>
      <c r="G8" s="69"/>
      <c r="H8" s="68"/>
      <c r="I8" s="68"/>
    </row>
    <row r="9" spans="1:9" s="58" customFormat="1" ht="15" customHeight="1" x14ac:dyDescent="0.2">
      <c r="A9" s="65"/>
      <c r="B9" s="66"/>
      <c r="D9" s="68"/>
      <c r="E9" s="68"/>
      <c r="F9" s="240"/>
      <c r="G9" s="240"/>
      <c r="H9" s="68"/>
      <c r="I9" s="68"/>
    </row>
    <row r="10" spans="1:9" s="58" customFormat="1" ht="10.5" customHeight="1" x14ac:dyDescent="0.2">
      <c r="A10" s="65"/>
      <c r="B10" s="66"/>
      <c r="D10" s="68"/>
      <c r="E10" s="68"/>
      <c r="F10" s="69"/>
      <c r="G10" s="69"/>
      <c r="H10" s="68"/>
      <c r="I10" s="68"/>
    </row>
    <row r="11" spans="1:9" s="58" customFormat="1" ht="15" customHeight="1" x14ac:dyDescent="0.2">
      <c r="A11" s="65"/>
      <c r="B11" s="66"/>
      <c r="C11" s="61" t="s">
        <v>75</v>
      </c>
      <c r="D11" s="68"/>
      <c r="E11" s="68"/>
      <c r="F11" s="240">
        <f>'DPGF LOT 16'!M269</f>
        <v>0</v>
      </c>
      <c r="G11" s="240"/>
      <c r="H11" s="68"/>
      <c r="I11" s="68"/>
    </row>
    <row r="12" spans="1:9" s="58" customFormat="1" ht="10.5" customHeight="1" x14ac:dyDescent="0.2">
      <c r="A12" s="65"/>
      <c r="B12" s="70"/>
      <c r="C12" s="71"/>
      <c r="D12" s="72"/>
      <c r="E12" s="72"/>
      <c r="F12" s="73"/>
      <c r="G12" s="73"/>
      <c r="H12" s="72"/>
      <c r="I12" s="72"/>
    </row>
    <row r="13" spans="1:9" s="58" customFormat="1" ht="15" customHeight="1" x14ac:dyDescent="0.2">
      <c r="A13" s="65"/>
      <c r="B13" s="70"/>
      <c r="C13" s="71"/>
      <c r="D13" s="72"/>
      <c r="E13" s="72"/>
      <c r="F13" s="241"/>
      <c r="G13" s="241"/>
      <c r="H13" s="72"/>
      <c r="I13" s="72"/>
    </row>
    <row r="14" spans="1:9" s="58" customFormat="1" ht="10.5" customHeight="1" x14ac:dyDescent="0.2">
      <c r="A14" s="65"/>
      <c r="B14" s="70"/>
      <c r="C14" s="71"/>
      <c r="D14" s="72"/>
      <c r="E14" s="72"/>
      <c r="F14" s="73"/>
      <c r="G14" s="73"/>
      <c r="H14" s="72"/>
      <c r="I14" s="72"/>
    </row>
    <row r="15" spans="1:9" s="58" customFormat="1" ht="15" customHeight="1" x14ac:dyDescent="0.2">
      <c r="A15" s="65"/>
      <c r="B15" s="70"/>
      <c r="C15" s="61" t="s">
        <v>76</v>
      </c>
      <c r="D15" s="72"/>
      <c r="E15" s="72"/>
      <c r="F15" s="241">
        <f>'DPGF LOT 16'!R269</f>
        <v>0</v>
      </c>
      <c r="G15" s="241"/>
      <c r="H15" s="72"/>
      <c r="I15" s="72"/>
    </row>
    <row r="16" spans="1:9" s="58" customFormat="1" ht="10.5" customHeight="1" x14ac:dyDescent="0.2">
      <c r="A16" s="65"/>
      <c r="B16" s="70"/>
      <c r="C16" s="71"/>
      <c r="D16" s="72"/>
      <c r="E16" s="72"/>
      <c r="F16" s="73"/>
      <c r="G16" s="73"/>
      <c r="H16" s="72"/>
      <c r="I16" s="72"/>
    </row>
    <row r="17" spans="1:11" s="58" customFormat="1" ht="15" customHeight="1" x14ac:dyDescent="0.2">
      <c r="A17" s="65"/>
      <c r="B17" s="70"/>
      <c r="C17" s="71"/>
      <c r="D17" s="72"/>
      <c r="E17" s="72"/>
      <c r="F17" s="241"/>
      <c r="G17" s="241"/>
      <c r="H17" s="72"/>
      <c r="I17" s="72"/>
      <c r="K17" s="153">
        <f>F15+F11+F7</f>
        <v>0</v>
      </c>
    </row>
    <row r="18" spans="1:11" s="58" customFormat="1" ht="10.5" customHeight="1" x14ac:dyDescent="0.2">
      <c r="A18" s="65"/>
      <c r="B18" s="70"/>
      <c r="C18" s="71"/>
      <c r="D18" s="72"/>
      <c r="E18" s="72"/>
      <c r="F18" s="74"/>
      <c r="G18" s="74"/>
      <c r="H18" s="72"/>
      <c r="I18" s="72"/>
    </row>
    <row r="19" spans="1:11" s="58" customFormat="1" ht="15" customHeight="1" x14ac:dyDescent="0.2">
      <c r="A19" s="65"/>
      <c r="B19" s="70"/>
      <c r="C19" s="71"/>
      <c r="D19" s="72"/>
      <c r="E19" s="72"/>
      <c r="F19" s="242"/>
      <c r="G19" s="242"/>
      <c r="H19" s="72"/>
      <c r="I19" s="72"/>
    </row>
    <row r="20" spans="1:11" s="58" customFormat="1" ht="10.5" customHeight="1" x14ac:dyDescent="0.2">
      <c r="A20" s="65"/>
      <c r="B20" s="70"/>
      <c r="C20" s="71"/>
      <c r="D20" s="72"/>
      <c r="E20" s="72"/>
      <c r="F20" s="74"/>
      <c r="G20" s="74"/>
      <c r="H20" s="72"/>
      <c r="I20" s="72"/>
    </row>
    <row r="21" spans="1:11" s="58" customFormat="1" ht="15" customHeight="1" x14ac:dyDescent="0.25">
      <c r="A21" s="60"/>
      <c r="B21" s="60"/>
      <c r="C21" s="75"/>
      <c r="D21" s="71"/>
      <c r="E21" s="71"/>
      <c r="F21" s="71"/>
      <c r="G21" s="71"/>
      <c r="H21" s="71"/>
      <c r="I21" s="71"/>
    </row>
    <row r="22" spans="1:11" s="58" customFormat="1" ht="15" customHeight="1" x14ac:dyDescent="0.25">
      <c r="A22" s="60"/>
      <c r="B22" s="60"/>
      <c r="C22" s="75"/>
      <c r="D22" s="71"/>
      <c r="E22" s="71"/>
      <c r="F22" s="71"/>
      <c r="G22" s="71"/>
      <c r="H22" s="71"/>
      <c r="I22" s="71"/>
    </row>
    <row r="23" spans="1:11" s="58" customFormat="1" ht="15" customHeight="1" x14ac:dyDescent="0.2">
      <c r="A23" s="71"/>
      <c r="B23" s="71"/>
      <c r="C23" s="76" t="s">
        <v>541</v>
      </c>
      <c r="D23" s="71"/>
      <c r="E23" s="71"/>
      <c r="F23" s="243">
        <f>(F7+F11+F15)*1.5%</f>
        <v>0</v>
      </c>
      <c r="G23" s="243"/>
      <c r="H23" s="71"/>
      <c r="I23" s="71"/>
    </row>
    <row r="24" spans="1:11" x14ac:dyDescent="0.2">
      <c r="A24" s="77"/>
      <c r="B24" s="77"/>
      <c r="C24" s="78"/>
      <c r="D24" s="78"/>
      <c r="E24" s="78"/>
      <c r="F24" s="78"/>
      <c r="G24" s="78"/>
    </row>
    <row r="25" spans="1:11" ht="9.9499999999999993" customHeight="1" x14ac:dyDescent="0.2">
      <c r="A25" s="77"/>
      <c r="B25" s="77"/>
      <c r="C25" s="78"/>
      <c r="D25" s="78"/>
      <c r="E25" s="78"/>
      <c r="F25" s="79"/>
      <c r="G25" s="79"/>
    </row>
    <row r="26" spans="1:11" x14ac:dyDescent="0.2">
      <c r="A26" s="77"/>
      <c r="B26" s="77"/>
      <c r="C26" s="78"/>
      <c r="D26" s="80" t="s">
        <v>77</v>
      </c>
      <c r="E26" s="80"/>
      <c r="F26" s="233">
        <f>SUM(F7:G24)</f>
        <v>0</v>
      </c>
      <c r="G26" s="233"/>
    </row>
    <row r="27" spans="1:11" x14ac:dyDescent="0.2">
      <c r="A27" s="77"/>
      <c r="B27" s="77"/>
      <c r="C27" s="78"/>
      <c r="D27" s="78"/>
      <c r="E27" s="78"/>
      <c r="F27" s="78"/>
      <c r="G27" s="78"/>
    </row>
    <row r="28" spans="1:11" x14ac:dyDescent="0.2">
      <c r="A28" s="77"/>
      <c r="B28" s="77"/>
      <c r="C28" s="78"/>
      <c r="D28" s="80" t="s">
        <v>78</v>
      </c>
      <c r="E28" s="80"/>
      <c r="F28" s="233">
        <f>F26*20%</f>
        <v>0</v>
      </c>
      <c r="G28" s="233"/>
    </row>
    <row r="29" spans="1:11" ht="9.9499999999999993" customHeight="1" x14ac:dyDescent="0.2">
      <c r="A29" s="77"/>
      <c r="B29" s="77"/>
      <c r="C29" s="78"/>
      <c r="D29" s="80"/>
      <c r="E29" s="80"/>
      <c r="F29" s="78"/>
      <c r="G29" s="78"/>
    </row>
    <row r="30" spans="1:11" ht="9.9499999999999993" customHeight="1" x14ac:dyDescent="0.2">
      <c r="A30" s="77"/>
      <c r="B30" s="77"/>
      <c r="C30" s="78"/>
      <c r="D30" s="78"/>
      <c r="E30" s="78"/>
      <c r="F30" s="79"/>
      <c r="G30" s="79"/>
    </row>
    <row r="31" spans="1:11" x14ac:dyDescent="0.2">
      <c r="A31" s="77"/>
      <c r="B31" s="77"/>
      <c r="C31" s="78"/>
      <c r="D31" s="80" t="s">
        <v>79</v>
      </c>
      <c r="E31" s="80"/>
      <c r="F31" s="234">
        <f>F26+F28</f>
        <v>0</v>
      </c>
      <c r="G31" s="234"/>
    </row>
    <row r="32" spans="1:11" ht="9.9499999999999993" customHeight="1" thickBot="1" x14ac:dyDescent="0.25">
      <c r="A32" s="77"/>
      <c r="B32" s="77"/>
      <c r="C32" s="78"/>
      <c r="D32" s="78"/>
      <c r="E32" s="78"/>
      <c r="F32" s="81"/>
      <c r="G32" s="81"/>
    </row>
    <row r="33" spans="1:9" ht="13.5" thickTop="1" x14ac:dyDescent="0.2">
      <c r="A33" s="77"/>
      <c r="B33" s="77"/>
      <c r="C33" s="77"/>
      <c r="D33" s="77"/>
      <c r="E33" s="77"/>
      <c r="F33" s="77"/>
      <c r="G33" s="77"/>
    </row>
    <row r="34" spans="1:9" x14ac:dyDescent="0.2">
      <c r="A34" s="77"/>
      <c r="B34" s="77"/>
      <c r="C34" s="77"/>
      <c r="D34" s="77"/>
      <c r="E34" s="77"/>
      <c r="F34" s="77"/>
      <c r="G34" s="77"/>
      <c r="H34" s="77"/>
      <c r="I34" s="77"/>
    </row>
    <row r="35" spans="1:9" x14ac:dyDescent="0.2">
      <c r="A35" s="77"/>
      <c r="B35" s="77"/>
      <c r="C35" s="77"/>
      <c r="D35" s="77"/>
      <c r="E35" s="77"/>
      <c r="F35" s="77"/>
      <c r="G35" s="77"/>
      <c r="H35" s="77"/>
      <c r="I35" s="77"/>
    </row>
    <row r="36" spans="1:9" x14ac:dyDescent="0.2">
      <c r="A36" s="77"/>
      <c r="B36" s="77"/>
      <c r="C36" s="77"/>
      <c r="D36" s="77"/>
      <c r="E36" s="77"/>
      <c r="F36" s="77"/>
      <c r="G36" s="77"/>
      <c r="H36" s="77"/>
      <c r="I36" s="77"/>
    </row>
    <row r="37" spans="1:9" x14ac:dyDescent="0.2">
      <c r="A37" s="77"/>
      <c r="B37" s="77"/>
      <c r="C37" s="77"/>
      <c r="D37" s="77"/>
      <c r="E37" s="77"/>
      <c r="F37" s="77" t="s">
        <v>80</v>
      </c>
      <c r="G37" s="77"/>
      <c r="H37" s="77" t="s">
        <v>81</v>
      </c>
      <c r="I37" s="77"/>
    </row>
    <row r="38" spans="1:9" x14ac:dyDescent="0.2">
      <c r="A38" s="77"/>
      <c r="B38" s="77"/>
      <c r="C38" s="77"/>
      <c r="D38" s="77"/>
      <c r="E38" s="77"/>
      <c r="F38" s="77"/>
      <c r="G38" s="77"/>
      <c r="H38" s="77"/>
      <c r="I38" s="77"/>
    </row>
    <row r="39" spans="1:9" x14ac:dyDescent="0.2">
      <c r="A39" s="77"/>
      <c r="B39" s="77"/>
      <c r="C39" s="77"/>
      <c r="D39" s="77"/>
      <c r="E39" s="77"/>
      <c r="F39" s="77"/>
      <c r="G39" s="77"/>
      <c r="H39" s="77"/>
      <c r="I39" s="77"/>
    </row>
    <row r="40" spans="1:9" x14ac:dyDescent="0.2">
      <c r="A40" s="77"/>
      <c r="B40" s="77"/>
      <c r="C40" s="77"/>
      <c r="D40" s="77"/>
      <c r="E40" s="77"/>
      <c r="F40" s="77"/>
      <c r="G40" s="77"/>
      <c r="H40" s="77"/>
      <c r="I40" s="77"/>
    </row>
    <row r="41" spans="1:9" x14ac:dyDescent="0.2">
      <c r="A41" s="77"/>
      <c r="B41" s="77"/>
      <c r="C41" s="77"/>
      <c r="D41" s="77"/>
      <c r="E41" s="77"/>
      <c r="F41" s="77"/>
      <c r="G41" s="77"/>
      <c r="H41" s="77"/>
      <c r="I41" s="77"/>
    </row>
    <row r="42" spans="1:9" x14ac:dyDescent="0.2">
      <c r="A42" s="235" t="s">
        <v>82</v>
      </c>
      <c r="B42" s="235"/>
      <c r="C42" s="235"/>
      <c r="D42" s="77"/>
      <c r="E42" s="77"/>
      <c r="F42" s="235" t="s">
        <v>83</v>
      </c>
      <c r="G42" s="235"/>
    </row>
    <row r="43" spans="1:9" x14ac:dyDescent="0.2">
      <c r="A43" s="77"/>
      <c r="B43" s="77"/>
      <c r="C43" s="77"/>
      <c r="D43" s="77"/>
      <c r="E43" s="77"/>
      <c r="F43" s="77"/>
      <c r="G43" s="77"/>
      <c r="H43" s="77"/>
      <c r="I43" s="77"/>
    </row>
    <row r="44" spans="1:9" x14ac:dyDescent="0.2">
      <c r="A44" s="77"/>
      <c r="B44" s="77"/>
      <c r="C44" s="77"/>
      <c r="D44" s="77"/>
      <c r="E44" s="77"/>
      <c r="F44" s="77"/>
      <c r="G44" s="77"/>
      <c r="H44" s="77"/>
      <c r="I44" s="77"/>
    </row>
    <row r="45" spans="1:9" x14ac:dyDescent="0.2">
      <c r="A45" s="77"/>
      <c r="B45" s="77"/>
      <c r="C45" s="77"/>
      <c r="D45" s="77"/>
      <c r="E45" s="77"/>
      <c r="F45" s="77"/>
      <c r="G45" s="77"/>
      <c r="H45" s="77"/>
      <c r="I45" s="77"/>
    </row>
    <row r="46" spans="1:9" x14ac:dyDescent="0.2">
      <c r="A46" s="77"/>
      <c r="B46" s="77"/>
      <c r="C46" s="77"/>
      <c r="D46" s="77"/>
      <c r="E46" s="235"/>
      <c r="F46" s="235"/>
      <c r="G46" s="235"/>
      <c r="H46" s="77"/>
      <c r="I46" s="77"/>
    </row>
    <row r="47" spans="1:9" x14ac:dyDescent="0.2">
      <c r="A47" s="77"/>
      <c r="B47" s="77"/>
      <c r="C47" s="77"/>
      <c r="D47" s="77"/>
      <c r="E47" s="77"/>
      <c r="F47" s="77"/>
      <c r="G47" s="77"/>
      <c r="H47" s="77"/>
      <c r="I47" s="77"/>
    </row>
    <row r="48" spans="1:9" x14ac:dyDescent="0.2">
      <c r="A48" s="77"/>
      <c r="B48" s="77"/>
      <c r="C48" s="77"/>
      <c r="D48" s="77"/>
      <c r="E48" s="77"/>
      <c r="F48" s="77"/>
      <c r="G48" s="77"/>
      <c r="H48" s="77"/>
      <c r="I48" s="77"/>
    </row>
    <row r="49" spans="1:9" x14ac:dyDescent="0.2">
      <c r="A49" s="77"/>
      <c r="B49" s="77"/>
      <c r="C49" s="77"/>
      <c r="D49" s="77"/>
      <c r="E49" s="77"/>
      <c r="F49" s="77"/>
      <c r="G49" s="77"/>
      <c r="H49" s="77"/>
      <c r="I49" s="77"/>
    </row>
    <row r="50" spans="1:9" x14ac:dyDescent="0.2">
      <c r="A50" s="77"/>
      <c r="B50" s="77"/>
      <c r="C50" s="77"/>
      <c r="D50" s="77"/>
      <c r="E50" s="77"/>
      <c r="F50" s="77"/>
      <c r="G50" s="77"/>
      <c r="H50" s="77"/>
      <c r="I50" s="77"/>
    </row>
    <row r="51" spans="1:9" ht="15.75" x14ac:dyDescent="0.25">
      <c r="A51" s="77"/>
      <c r="B51" s="77"/>
      <c r="C51" s="82"/>
      <c r="D51" s="82"/>
      <c r="E51" s="82"/>
      <c r="F51" s="77"/>
      <c r="G51" s="83"/>
      <c r="H51" s="77"/>
      <c r="I51" s="77"/>
    </row>
    <row r="52" spans="1:9" x14ac:dyDescent="0.2">
      <c r="A52" s="77"/>
      <c r="B52" s="77"/>
      <c r="C52" s="77"/>
      <c r="D52" s="77"/>
      <c r="E52" s="77"/>
      <c r="F52" s="77"/>
      <c r="G52" s="77"/>
      <c r="H52" s="77"/>
      <c r="I52" s="77"/>
    </row>
    <row r="53" spans="1:9" x14ac:dyDescent="0.2">
      <c r="A53" s="77"/>
      <c r="B53" s="77"/>
      <c r="C53" s="77"/>
      <c r="D53" s="77"/>
      <c r="E53" s="77"/>
      <c r="F53" s="77"/>
      <c r="G53" s="77"/>
      <c r="H53" s="77"/>
      <c r="I53" s="77"/>
    </row>
    <row r="54" spans="1:9" x14ac:dyDescent="0.2">
      <c r="A54" s="77"/>
      <c r="B54" s="77"/>
      <c r="C54" s="77"/>
      <c r="D54" s="77"/>
      <c r="E54" s="77"/>
      <c r="F54" s="77"/>
      <c r="G54" s="77"/>
      <c r="H54" s="77"/>
      <c r="I54" s="77"/>
    </row>
    <row r="55" spans="1:9" x14ac:dyDescent="0.2">
      <c r="A55" s="77"/>
      <c r="B55" s="77"/>
      <c r="C55" s="77"/>
      <c r="D55" s="77"/>
      <c r="E55" s="77"/>
      <c r="F55" s="77"/>
      <c r="G55" s="77"/>
      <c r="H55" s="77"/>
      <c r="I55" s="77"/>
    </row>
    <row r="56" spans="1:9" x14ac:dyDescent="0.2">
      <c r="A56" s="77"/>
      <c r="B56" s="77"/>
      <c r="C56" s="77"/>
      <c r="D56" s="77"/>
      <c r="E56" s="77"/>
      <c r="F56" s="77"/>
      <c r="G56" s="77"/>
      <c r="H56" s="77"/>
      <c r="I56" s="77"/>
    </row>
    <row r="57" spans="1:9" x14ac:dyDescent="0.2">
      <c r="A57" s="77"/>
      <c r="B57" s="77"/>
      <c r="C57" s="77"/>
      <c r="D57" s="77"/>
      <c r="E57" s="77"/>
      <c r="F57" s="77"/>
      <c r="G57" s="77"/>
      <c r="H57" s="77"/>
      <c r="I57" s="77"/>
    </row>
    <row r="58" spans="1:9" x14ac:dyDescent="0.2">
      <c r="A58" s="77"/>
      <c r="B58" s="77"/>
      <c r="C58" s="77"/>
      <c r="D58" s="77"/>
      <c r="E58" s="77"/>
      <c r="F58" s="77"/>
      <c r="G58" s="77"/>
      <c r="H58" s="77"/>
      <c r="I58" s="77"/>
    </row>
    <row r="59" spans="1:9" x14ac:dyDescent="0.2">
      <c r="A59" s="77"/>
      <c r="B59" s="77"/>
      <c r="C59" s="77"/>
      <c r="D59" s="77"/>
      <c r="E59" s="77"/>
      <c r="F59" s="77"/>
      <c r="G59" s="77"/>
      <c r="H59" s="77"/>
      <c r="I59" s="77"/>
    </row>
    <row r="60" spans="1:9" x14ac:dyDescent="0.2">
      <c r="A60" s="77"/>
      <c r="B60" s="77"/>
      <c r="C60" s="77"/>
      <c r="D60" s="77"/>
      <c r="E60" s="77"/>
      <c r="F60" s="77"/>
      <c r="G60" s="77"/>
      <c r="H60" s="77"/>
      <c r="I60" s="77"/>
    </row>
    <row r="61" spans="1:9" x14ac:dyDescent="0.2">
      <c r="A61" s="77"/>
      <c r="B61" s="77"/>
      <c r="C61" s="77"/>
      <c r="D61" s="77"/>
      <c r="E61" s="77"/>
      <c r="F61" s="77"/>
      <c r="G61" s="77"/>
      <c r="H61" s="77"/>
      <c r="I61" s="77"/>
    </row>
  </sheetData>
  <mergeCells count="17"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  <mergeCell ref="F28:G28"/>
    <mergeCell ref="F31:G31"/>
    <mergeCell ref="A42:C42"/>
    <mergeCell ref="F42:G42"/>
    <mergeCell ref="E46:G46"/>
  </mergeCells>
  <pageMargins left="0.39370078740157483" right="0.39370078740157483" top="1.1811023622047245" bottom="0.78740157480314965" header="0.39370078740157483" footer="0.39370078740157483"/>
  <pageSetup paperSize="9" scale="77" firstPageNumber="9" orientation="portrait" r:id="rId1"/>
  <headerFooter alignWithMargins="0">
    <oddHeader>&amp;L&amp;"+,Gras"&amp;K000000Centre Hospitalier Durécu Lavoisier de Darnétal&amp;"+,Normal"
Reconstruction du SMR et restructuration de l'EHPAD au Centre Hospitalier Durécu-Lavoisier
&amp;C
&amp;R&amp;"Verdana,Normal"&amp;8 JUILLET 2025&amp;K595959
N° d'affaire : B240046</oddHeader>
    <oddFooter>&amp;L&amp;"Verdana,Normal"&amp;6&amp;K595959
&amp;C&amp;"Arial,Gras italique"&amp;8
&amp;"Verdana,Normal"&amp;K595959ATELIER ESPACE LIBRE&amp;R&amp;"Verdana,Normal"&amp;8&amp;K595959
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 16</vt:lpstr>
      <vt:lpstr>RECAP</vt:lpstr>
      <vt:lpstr>'DPGF LOT 16'!Impression_des_titres</vt:lpstr>
      <vt:lpstr>'DPGF LOT 16'!Zone_d_impression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Romain DUTHILLEUL</cp:lastModifiedBy>
  <cp:lastPrinted>2025-07-09T14:17:27Z</cp:lastPrinted>
  <dcterms:created xsi:type="dcterms:W3CDTF">2025-04-11T08:13:20Z</dcterms:created>
  <dcterms:modified xsi:type="dcterms:W3CDTF">2025-07-09T14:17:34Z</dcterms:modified>
</cp:coreProperties>
</file>